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Per età" sheetId="1" r:id="rId1"/>
    <sheet name="per Professione" sheetId="2" r:id="rId2"/>
    <sheet name="Foglio3" sheetId="3" r:id="rId3"/>
  </sheets>
  <definedNames>
    <definedName name="_xlfn.AVERAGEIF" hidden="1">#NAME?</definedName>
    <definedName name="_xlfn.AVERAGEIFS" hidden="1">#NAME?</definedName>
    <definedName name="_xlfn.COUNTIFS" hidden="1">#NAME?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<sst xmlns="http://schemas.openxmlformats.org/spreadsheetml/2006/main" count="501" uniqueCount="199">
  <si>
    <t>Cappellaro Claudio (23)</t>
  </si>
  <si>
    <t>Scalabrin Urbano (25)</t>
  </si>
  <si>
    <t>Albiero Giuseppe (27)</t>
  </si>
  <si>
    <t>Carrara Angelo (27)</t>
  </si>
  <si>
    <t>Savoi Edoardo (27)</t>
  </si>
  <si>
    <t>Zanella Sandro (28)</t>
  </si>
  <si>
    <t xml:space="preserve">Duci Francesco (28) </t>
  </si>
  <si>
    <t>Ceccato Carlo (28)</t>
  </si>
  <si>
    <t>Burbello Carlo (28)</t>
  </si>
  <si>
    <t>Cavagna Angelo (29)</t>
  </si>
  <si>
    <t>Cimadom Aurelio (29)</t>
  </si>
  <si>
    <t>Franchini Enzo (30)</t>
  </si>
  <si>
    <t>Lenzi Ferruccio (31)</t>
  </si>
  <si>
    <t>Dall’Osto Antonio (31)</t>
  </si>
  <si>
    <t>Pedrazzi Angelo (32)</t>
  </si>
  <si>
    <t>Tapparo Michele (32)</t>
  </si>
  <si>
    <t>Gruber Giuseppe (33)</t>
  </si>
  <si>
    <t>Cavaliere Ilario (33)</t>
  </si>
  <si>
    <t>Biasiolli Vittorino (33)</t>
  </si>
  <si>
    <t>Fochesato Piero (34)</t>
  </si>
  <si>
    <t>Mosna Corrado (34)</t>
  </si>
  <si>
    <t>Menestrina Italo (34)</t>
  </si>
  <si>
    <t>Agostini Giuseppe (34)</t>
  </si>
  <si>
    <t>Mason Amedeo (35)</t>
  </si>
  <si>
    <t>Rioli Celestino (35)</t>
  </si>
  <si>
    <t>Janner Enea (35)</t>
  </si>
  <si>
    <t>Gobbin Alessio (36)</t>
  </si>
  <si>
    <t>Zambetti Fortunato (36)</t>
  </si>
  <si>
    <t>Natali Pietro (36)</t>
  </si>
  <si>
    <t>Benini Tullio (36)</t>
  </si>
  <si>
    <t>Bragagnolo Mario (37)</t>
  </si>
  <si>
    <t>Guccini Luigi (37)</t>
  </si>
  <si>
    <t>Oberti Franco (37)</t>
  </si>
  <si>
    <t>Lamieri Gianni (37)</t>
  </si>
  <si>
    <t>Torquati Giosue (38)</t>
  </si>
  <si>
    <t>Ruffini Giuseppe (38)</t>
  </si>
  <si>
    <t>Riva Abbondio (38)</t>
  </si>
  <si>
    <t>Roat Luciano (38)</t>
  </si>
  <si>
    <t>Bonci Rodolfo (38)</t>
  </si>
  <si>
    <t>Mora Augusto (39)</t>
  </si>
  <si>
    <t>Arrighini Angelo (39)</t>
  </si>
  <si>
    <t>Maffioletti Lorenzo (39)</t>
  </si>
  <si>
    <t>Moretti Giuseppe (39)</t>
  </si>
  <si>
    <t>Paderni Giuseppe (39)</t>
  </si>
  <si>
    <t>Viviani Amerio (39)</t>
  </si>
  <si>
    <t>Fattor Luigi (39)</t>
  </si>
  <si>
    <t>Giorgi Emilio (39)</t>
  </si>
  <si>
    <t>Rota Tarcisio (40)</t>
  </si>
  <si>
    <t>Bacchion Giancarlo (40)</t>
  </si>
  <si>
    <t>Mostarda Luigi (40)</t>
  </si>
  <si>
    <t>Comotti Ambrogio (40)</t>
  </si>
  <si>
    <t>Stecca Mario (40)</t>
  </si>
  <si>
    <t>Balzarin Domenico (40)</t>
  </si>
  <si>
    <t>Filippi Alfio (40)</t>
  </si>
  <si>
    <t>Galuppini Pietro (41)</t>
  </si>
  <si>
    <t>Mosca Ezio (41)</t>
  </si>
  <si>
    <t>Inversini Agostino (41)</t>
  </si>
  <si>
    <t>Flaim Tommaso (41)</t>
  </si>
  <si>
    <t>Peron Mario (41)</t>
  </si>
  <si>
    <t>Gazzotti Paolo (42)</t>
  </si>
  <si>
    <t>Costalunga Natale (42)</t>
  </si>
  <si>
    <t>Madona Giulio (42)</t>
  </si>
  <si>
    <t>Broccardo Nerio (42)</t>
  </si>
  <si>
    <t>Munaro Luciano (42)</t>
  </si>
  <si>
    <t>Bassanelli Tobia (43)</t>
  </si>
  <si>
    <t>Gelardi Aimone (43)</t>
  </si>
  <si>
    <t>Armellini Fernando (43)</t>
  </si>
  <si>
    <t>Benzoni Vittorio (43)</t>
  </si>
  <si>
    <t>Tenaglia Giuseppe (44)</t>
  </si>
  <si>
    <t>Bendotti Romano (44)</t>
  </si>
  <si>
    <t>Piubeni Franco (44)</t>
  </si>
  <si>
    <t>Rizzardi Vincenzo (44)</t>
  </si>
  <si>
    <t>Matteotti Nerio (44)</t>
  </si>
  <si>
    <t>Scuccato Bruno (45)</t>
  </si>
  <si>
    <t>Ganarin Dario (45)</t>
  </si>
  <si>
    <t>Cadei Duilio (46)</t>
  </si>
  <si>
    <t>Scapin Bruno (46)</t>
  </si>
  <si>
    <t>Inversini Franco (46)</t>
  </si>
  <si>
    <t>Doro Felice (47)</t>
  </si>
  <si>
    <t>Signori Giuseppe (48)</t>
  </si>
  <si>
    <t>Berta Giovanni (48)</t>
  </si>
  <si>
    <t>Prezzi Lorenzo (49)</t>
  </si>
  <si>
    <t>Stenico Giuliano (49)</t>
  </si>
  <si>
    <t>Ottolini Piero (49)</t>
  </si>
  <si>
    <t>Pilati Bruno (51)</t>
  </si>
  <si>
    <t>Zanon Renato (51)</t>
  </si>
  <si>
    <t>Marinolli Albino (51)</t>
  </si>
  <si>
    <t>Pross Giovanni (51)</t>
  </si>
  <si>
    <t>Boscato Giovanni (52)</t>
  </si>
  <si>
    <t>Carlessi Gianni (53)</t>
  </si>
  <si>
    <t>Gherardi Armando (53)</t>
  </si>
  <si>
    <t>Faraci Enrico (53)</t>
  </si>
  <si>
    <t>Pilati Valerio (54)</t>
  </si>
  <si>
    <t>Mela Roberto (54)</t>
  </si>
  <si>
    <t>Dalla Zuanna Elio (55)</t>
  </si>
  <si>
    <t>Mismetti Giacomo (55)</t>
  </si>
  <si>
    <t>Paganelli Rinaldo (55)</t>
  </si>
  <si>
    <t>Piccini Daniele (55)</t>
  </si>
  <si>
    <t>Bano Marino (56)</t>
  </si>
  <si>
    <t>Matté Marcello (56)</t>
  </si>
  <si>
    <t>Cesano Giacomo (56)</t>
  </si>
  <si>
    <t>Cortesi Lorenzo (57)</t>
  </si>
  <si>
    <t>Cabri Pierluigi (57)</t>
  </si>
  <si>
    <t>Pierantoni Beppe (57)</t>
  </si>
  <si>
    <t>Marcato Nico (58)</t>
  </si>
  <si>
    <t>Volpato Silvano (58)</t>
  </si>
  <si>
    <t>Cattani Oliviero (59)</t>
  </si>
  <si>
    <t xml:space="preserve">Regonesi Riccardo (59) </t>
  </si>
  <si>
    <t>Milesi Agostino (60)</t>
  </si>
  <si>
    <t>Nicoli Giovanni (60)</t>
  </si>
  <si>
    <t>Panizza Italo (61)</t>
  </si>
  <si>
    <t>Favero Giorgio (61)</t>
  </si>
  <si>
    <t>Pavanello Marfi (62)</t>
  </si>
  <si>
    <t>Rossi Maurizio (62)</t>
  </si>
  <si>
    <t>Amadeo Costante (63)</t>
  </si>
  <si>
    <t>Piazzalunga Gianni (63)</t>
  </si>
  <si>
    <t>Pizzighini Mauro (63)</t>
  </si>
  <si>
    <t>Grandi Marco (63)</t>
  </si>
  <si>
    <t>Morandi Angelo (63)</t>
  </si>
  <si>
    <t>Rosina Luca (64)</t>
  </si>
  <si>
    <t>Bottacin Francesco (65)</t>
  </si>
  <si>
    <t>Zambotti Renzo (68)</t>
  </si>
  <si>
    <t>Mengoli Giovanni (68)</t>
  </si>
  <si>
    <t>Bernardoni Marco (71)</t>
  </si>
  <si>
    <t>Dalla Cia Stefano (72)</t>
  </si>
  <si>
    <t>Zamboni Stefano (74)</t>
  </si>
  <si>
    <t>Viola Antonio (74)</t>
  </si>
  <si>
    <t>Lessio Alberto (74)</t>
  </si>
  <si>
    <t>Gaiola Daniele (75)</t>
  </si>
  <si>
    <t>Mazzotti Marco (83)</t>
  </si>
  <si>
    <t xml:space="preserve">Cognome e nome </t>
  </si>
  <si>
    <t>Nascita</t>
  </si>
  <si>
    <t>Professione</t>
  </si>
  <si>
    <t>Bacchion Bernardino (35)</t>
  </si>
  <si>
    <t>RDC</t>
  </si>
  <si>
    <t>Situazione anagrafica ITS alla data del</t>
  </si>
  <si>
    <t>Età</t>
  </si>
  <si>
    <t>Anz. prof</t>
  </si>
  <si>
    <t>Medie</t>
  </si>
  <si>
    <t>Per ordine di professione</t>
  </si>
  <si>
    <t>Per ordine di età anagrafica</t>
  </si>
  <si>
    <t>in CH</t>
  </si>
  <si>
    <t>Brunet Giampietro (49)</t>
  </si>
  <si>
    <t>Castagnaro Serafino (42)</t>
  </si>
  <si>
    <t>Verri Ilario (47)</t>
  </si>
  <si>
    <t>Brena Renzo (56)</t>
  </si>
  <si>
    <t>Carminati Gian Paolo (66)</t>
  </si>
  <si>
    <t>Sangalli Gianluca (69)</t>
  </si>
  <si>
    <t>Leonardelli Valentino (33)</t>
  </si>
  <si>
    <t>Vendramin Graziano (35)</t>
  </si>
  <si>
    <t>Marianni (37)</t>
  </si>
  <si>
    <t>Preghenella Gabriele (58)</t>
  </si>
  <si>
    <t>Carminati Pier Luigi (61)</t>
  </si>
  <si>
    <t>Note</t>
  </si>
  <si>
    <t>N°</t>
  </si>
  <si>
    <t>Da 76 a 80 anni</t>
  </si>
  <si>
    <t>Da 71 a 75 anni</t>
  </si>
  <si>
    <t>Da 61 a 70 anni</t>
  </si>
  <si>
    <t>Oltre 81 anni</t>
  </si>
  <si>
    <t>Da 51 a 60 anni</t>
  </si>
  <si>
    <t>Da 41 a 50 anni</t>
  </si>
  <si>
    <t>da 31 a 40 anni</t>
  </si>
  <si>
    <t>Greseli Elio + (38)</t>
  </si>
  <si>
    <t>MOZ</t>
  </si>
  <si>
    <t>Età media</t>
  </si>
  <si>
    <t>% per fascia</t>
  </si>
  <si>
    <t>Fasce di età religiosi ITS</t>
  </si>
  <si>
    <t>Statistica anagrafica ITS alla data del</t>
  </si>
  <si>
    <t>Da 31 a 40 anni</t>
  </si>
  <si>
    <t>Marianni Guido (37)</t>
  </si>
  <si>
    <t>Casa</t>
  </si>
  <si>
    <t>Bolognano</t>
  </si>
  <si>
    <t>Albino</t>
  </si>
  <si>
    <t>BO2</t>
  </si>
  <si>
    <t>TN</t>
  </si>
  <si>
    <t>Boccadirio</t>
  </si>
  <si>
    <t>BO1</t>
  </si>
  <si>
    <t>Monza</t>
  </si>
  <si>
    <t>PD</t>
  </si>
  <si>
    <t>Bettale</t>
  </si>
  <si>
    <t>Germania</t>
  </si>
  <si>
    <t>MI2</t>
  </si>
  <si>
    <t>Mussolente</t>
  </si>
  <si>
    <t>CH</t>
  </si>
  <si>
    <t>Garbagnate</t>
  </si>
  <si>
    <t>Capiago</t>
  </si>
  <si>
    <t>RM3</t>
  </si>
  <si>
    <t>MO</t>
  </si>
  <si>
    <t>Conegliano</t>
  </si>
  <si>
    <t>GE</t>
  </si>
  <si>
    <t>Castiglione Stiviere</t>
  </si>
  <si>
    <t>Albisola</t>
  </si>
  <si>
    <t>BO7</t>
  </si>
  <si>
    <t>Castiglione Pepoli</t>
  </si>
  <si>
    <t>RM2</t>
  </si>
  <si>
    <t>Calci</t>
  </si>
  <si>
    <t>Fraternità</t>
  </si>
  <si>
    <t>Ascritto</t>
  </si>
  <si>
    <t>Media per comunità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</si>
</sst>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[$-F800]dddd\,\ mmmm\ dd\,\ yyyy"/>
    <numFmt numFmtId="177" formatCode="[$-410]dddd\ d\ mmmm\ yyyy"/>
    <numFmt numFmtId="178" formatCode="mmm\-yyyy"/>
    <numFmt numFmtId="179" formatCode="0.0000"/>
    <numFmt numFmtId="180" formatCode="0.00000"/>
    <numFmt numFmtId="181" formatCode="0.000000"/>
    <numFmt numFmtId="182" formatCode="0.000"/>
    <numFmt numFmtId="183" formatCode="0.0"/>
    <numFmt numFmtId="184" formatCode="&quot;Attivo&quot;;&quot;Attivo&quot;;&quot;Inattivo&quot;"/>
    <numFmt numFmtId="185" formatCode="0.0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8"/>
      <name val="Calibri"/>
      <family val="2"/>
    </font>
    <font>
      <b/>
      <i/>
      <sz val="14"/>
      <color indexed="10"/>
      <name val="Calibri"/>
      <family val="2"/>
    </font>
    <font>
      <b/>
      <i/>
      <sz val="14"/>
      <color indexed="56"/>
      <name val="Calibri"/>
      <family val="2"/>
    </font>
    <font>
      <sz val="10"/>
      <color indexed="8"/>
      <name val="Arial Narrow"/>
      <family val="2"/>
    </font>
    <font>
      <b/>
      <i/>
      <sz val="11"/>
      <color indexed="8"/>
      <name val="Calibri"/>
      <family val="2"/>
    </font>
    <font>
      <sz val="8"/>
      <color indexed="8"/>
      <name val="Calibri"/>
      <family val="2"/>
    </font>
    <font>
      <i/>
      <sz val="14"/>
      <color indexed="56"/>
      <name val="Arial Narrow"/>
      <family val="2"/>
    </font>
    <font>
      <i/>
      <sz val="14"/>
      <color indexed="10"/>
      <name val="Arial Narrow"/>
      <family val="2"/>
    </font>
    <font>
      <sz val="14"/>
      <color indexed="63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1"/>
      <name val="Calibri"/>
      <family val="2"/>
    </font>
    <font>
      <b/>
      <i/>
      <sz val="14"/>
      <color rgb="FFFF0000"/>
      <name val="Calibri"/>
      <family val="2"/>
    </font>
    <font>
      <b/>
      <i/>
      <sz val="14"/>
      <color theme="3"/>
      <name val="Calibri"/>
      <family val="2"/>
    </font>
    <font>
      <sz val="10"/>
      <color theme="1"/>
      <name val="Arial Narrow"/>
      <family val="2"/>
    </font>
    <font>
      <b/>
      <i/>
      <sz val="11"/>
      <color theme="1"/>
      <name val="Calibri"/>
      <family val="2"/>
    </font>
    <font>
      <sz val="8"/>
      <color theme="1"/>
      <name val="Calibri"/>
      <family val="2"/>
    </font>
    <font>
      <i/>
      <sz val="14"/>
      <color theme="3"/>
      <name val="Arial Narrow"/>
      <family val="2"/>
    </font>
    <font>
      <i/>
      <sz val="14"/>
      <color rgb="FFFF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7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183" fontId="0" fillId="0" borderId="10" xfId="0" applyNumberFormat="1" applyBorder="1" applyAlignment="1">
      <alignment/>
    </xf>
    <xf numFmtId="0" fontId="42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Alignment="1">
      <alignment horizontal="center"/>
    </xf>
    <xf numFmtId="14" fontId="42" fillId="0" borderId="0" xfId="0" applyNumberFormat="1" applyFont="1" applyAlignment="1">
      <alignment/>
    </xf>
    <xf numFmtId="0" fontId="0" fillId="0" borderId="11" xfId="0" applyBorder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0" fillId="0" borderId="11" xfId="0" applyBorder="1" applyAlignment="1" applyProtection="1">
      <alignment/>
      <protection locked="0"/>
    </xf>
    <xf numFmtId="183" fontId="0" fillId="0" borderId="11" xfId="0" applyNumberFormat="1" applyBorder="1" applyAlignment="1" applyProtection="1">
      <alignment/>
      <protection locked="0"/>
    </xf>
    <xf numFmtId="185" fontId="0" fillId="0" borderId="12" xfId="48" applyNumberFormat="1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83" fontId="0" fillId="0" borderId="0" xfId="0" applyNumberFormat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183" fontId="0" fillId="0" borderId="13" xfId="0" applyNumberFormat="1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185" fontId="0" fillId="0" borderId="15" xfId="48" applyNumberFormat="1" applyFont="1" applyBorder="1" applyAlignment="1" applyProtection="1">
      <alignment/>
      <protection locked="0"/>
    </xf>
    <xf numFmtId="0" fontId="42" fillId="0" borderId="0" xfId="0" applyFont="1" applyAlignment="1" applyProtection="1">
      <alignment/>
      <protection locked="0"/>
    </xf>
    <xf numFmtId="14" fontId="42" fillId="0" borderId="0" xfId="0" applyNumberFormat="1" applyFont="1" applyAlignment="1" applyProtection="1">
      <alignment/>
      <protection locked="0"/>
    </xf>
    <xf numFmtId="0" fontId="47" fillId="0" borderId="0" xfId="0" applyFont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14" fontId="0" fillId="0" borderId="10" xfId="0" applyNumberFormat="1" applyBorder="1" applyAlignment="1" applyProtection="1">
      <alignment/>
      <protection locked="0"/>
    </xf>
    <xf numFmtId="0" fontId="48" fillId="0" borderId="10" xfId="0" applyFont="1" applyBorder="1" applyAlignment="1" applyProtection="1">
      <alignment vertical="top" wrapText="1"/>
      <protection locked="0"/>
    </xf>
    <xf numFmtId="0" fontId="48" fillId="0" borderId="10" xfId="0" applyFont="1" applyBorder="1" applyAlignment="1" applyProtection="1">
      <alignment wrapText="1"/>
      <protection locked="0"/>
    </xf>
    <xf numFmtId="0" fontId="48" fillId="0" borderId="10" xfId="0" applyFont="1" applyFill="1" applyBorder="1" applyAlignment="1" applyProtection="1">
      <alignment vertical="top" wrapText="1"/>
      <protection locked="0"/>
    </xf>
    <xf numFmtId="14" fontId="0" fillId="0" borderId="0" xfId="0" applyNumberFormat="1" applyAlignment="1" applyProtection="1">
      <alignment/>
      <protection locked="0"/>
    </xf>
    <xf numFmtId="0" fontId="48" fillId="0" borderId="16" xfId="0" applyFont="1" applyFill="1" applyBorder="1" applyAlignment="1" applyProtection="1">
      <alignment vertical="top" wrapText="1"/>
      <protection locked="0"/>
    </xf>
    <xf numFmtId="0" fontId="48" fillId="0" borderId="17" xfId="0" applyFont="1" applyFill="1" applyBorder="1" applyAlignment="1" applyProtection="1">
      <alignment vertical="top" wrapText="1"/>
      <protection locked="0"/>
    </xf>
    <xf numFmtId="0" fontId="48" fillId="0" borderId="14" xfId="0" applyFont="1" applyFill="1" applyBorder="1" applyAlignment="1" applyProtection="1">
      <alignment vertical="top" wrapText="1"/>
      <protection locked="0"/>
    </xf>
    <xf numFmtId="14" fontId="0" fillId="0" borderId="11" xfId="0" applyNumberFormat="1" applyBorder="1" applyAlignment="1" applyProtection="1">
      <alignment/>
      <protection locked="0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 applyProtection="1">
      <alignment/>
      <protection locked="0"/>
    </xf>
    <xf numFmtId="183" fontId="0" fillId="0" borderId="0" xfId="0" applyNumberFormat="1" applyBorder="1" applyAlignment="1" applyProtection="1">
      <alignment/>
      <protection locked="0"/>
    </xf>
    <xf numFmtId="0" fontId="49" fillId="0" borderId="11" xfId="0" applyFont="1" applyBorder="1" applyAlignment="1" applyProtection="1">
      <alignment/>
      <protection locked="0"/>
    </xf>
    <xf numFmtId="0" fontId="49" fillId="0" borderId="0" xfId="0" applyFont="1" applyAlignment="1" applyProtection="1">
      <alignment/>
      <protection locked="0"/>
    </xf>
    <xf numFmtId="0" fontId="49" fillId="0" borderId="13" xfId="0" applyFont="1" applyBorder="1" applyAlignment="1" applyProtection="1">
      <alignment/>
      <protection locked="0"/>
    </xf>
    <xf numFmtId="0" fontId="49" fillId="0" borderId="14" xfId="0" applyFont="1" applyBorder="1" applyAlignment="1" applyProtection="1">
      <alignment/>
      <protection locked="0"/>
    </xf>
    <xf numFmtId="0" fontId="50" fillId="0" borderId="0" xfId="0" applyFont="1" applyAlignment="1">
      <alignment/>
    </xf>
    <xf numFmtId="0" fontId="50" fillId="0" borderId="10" xfId="0" applyFont="1" applyFill="1" applyBorder="1" applyAlignment="1">
      <alignment/>
    </xf>
    <xf numFmtId="171" fontId="0" fillId="0" borderId="0" xfId="0" applyNumberFormat="1" applyAlignment="1">
      <alignment/>
    </xf>
    <xf numFmtId="14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171" fontId="0" fillId="0" borderId="10" xfId="43" applyFont="1" applyBorder="1" applyAlignment="1">
      <alignment/>
    </xf>
    <xf numFmtId="0" fontId="51" fillId="0" borderId="14" xfId="0" applyFont="1" applyFill="1" applyBorder="1" applyAlignment="1" applyProtection="1">
      <alignment horizontal="center" vertical="center" wrapText="1"/>
      <protection locked="0"/>
    </xf>
    <xf numFmtId="0" fontId="51" fillId="0" borderId="15" xfId="0" applyFont="1" applyFill="1" applyBorder="1" applyAlignment="1" applyProtection="1">
      <alignment horizontal="center" vertical="center" wrapText="1"/>
      <protection locked="0"/>
    </xf>
    <xf numFmtId="0" fontId="48" fillId="0" borderId="14" xfId="0" applyFont="1" applyFill="1" applyBorder="1" applyAlignment="1" applyProtection="1">
      <alignment horizontal="left" vertical="top" wrapText="1"/>
      <protection locked="0"/>
    </xf>
    <xf numFmtId="0" fontId="48" fillId="0" borderId="13" xfId="0" applyFont="1" applyFill="1" applyBorder="1" applyAlignment="1" applyProtection="1">
      <alignment horizontal="left" vertical="top" wrapText="1"/>
      <protection locked="0"/>
    </xf>
    <xf numFmtId="0" fontId="52" fillId="0" borderId="14" xfId="0" applyFont="1" applyFill="1" applyBorder="1" applyAlignment="1" applyProtection="1">
      <alignment horizontal="center" vertical="center" wrapText="1"/>
      <protection locked="0"/>
    </xf>
    <xf numFmtId="0" fontId="52" fillId="0" borderId="15" xfId="0" applyFont="1" applyFill="1" applyBorder="1" applyAlignment="1" applyProtection="1">
      <alignment horizontal="center" vertical="center" wrapText="1"/>
      <protection locked="0"/>
    </xf>
    <xf numFmtId="0" fontId="0" fillId="0" borderId="19" xfId="0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Fasce di età dei religiosi ITS</a:t>
            </a:r>
          </a:p>
        </c:rich>
      </c:tx>
      <c:layout>
        <c:manualLayout>
          <c:xMode val="factor"/>
          <c:yMode val="factor"/>
          <c:x val="-0.003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3225"/>
          <c:y val="0.14425"/>
          <c:w val="0.53225"/>
          <c:h val="0.7155"/>
        </c:manualLayout>
      </c:layout>
      <c:pieChart>
        <c:varyColors val="1"/>
        <c:ser>
          <c:idx val="0"/>
          <c:order val="0"/>
          <c:tx>
            <c:strRef>
              <c:f>'Per età'!$C$149:$C$155</c:f>
              <c:strCache>
                <c:ptCount val="1"/>
                <c:pt idx="0">
                  <c:v>Oltre 81 anni Da 76 a 80 anni Da 71 a 75 anni Da 61 a 70 anni Da 51 a 60 anni Da 41 a 50 anni Da 31 a 40 anni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F79646"/>
              </a:solidFill>
              <a:ln w="127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C4D75"/>
              </a:solidFill>
              <a:ln w="12700">
                <a:solidFill>
                  <a:srgbClr val="FFFFFF"/>
                </a:solidFill>
              </a:ln>
            </c:spPr>
          </c:dPt>
          <c:dLbls>
            <c:numFmt formatCode="General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'Per età'!$C$149:$C$155</c:f>
              <c:strCache/>
            </c:strRef>
          </c:cat>
          <c:val>
            <c:numRef>
              <c:f>'Per età'!$E$149:$E$155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325"/>
          <c:y val="0.946"/>
          <c:w val="0.91075"/>
          <c:h val="0.04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266700</xdr:colOff>
      <xdr:row>147</xdr:row>
      <xdr:rowOff>0</xdr:rowOff>
    </xdr:from>
    <xdr:to>
      <xdr:col>17</xdr:col>
      <xdr:colOff>352425</xdr:colOff>
      <xdr:row>171</xdr:row>
      <xdr:rowOff>47625</xdr:rowOff>
    </xdr:to>
    <xdr:graphicFrame>
      <xdr:nvGraphicFramePr>
        <xdr:cNvPr id="1" name="Grafico 4"/>
        <xdr:cNvGraphicFramePr/>
      </xdr:nvGraphicFramePr>
      <xdr:xfrm>
        <a:off x="5638800" y="28051125"/>
        <a:ext cx="648652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7"/>
  <sheetViews>
    <sheetView tabSelected="1" zoomScalePageLayoutView="0" workbookViewId="0" topLeftCell="A145">
      <selection activeCell="E187" sqref="E187"/>
    </sheetView>
  </sheetViews>
  <sheetFormatPr defaultColWidth="9.140625" defaultRowHeight="15"/>
  <cols>
    <col min="1" max="1" width="6.28125" style="0" customWidth="1"/>
    <col min="2" max="2" width="21.28125" style="0" customWidth="1"/>
    <col min="3" max="3" width="13.7109375" style="1" customWidth="1"/>
    <col min="4" max="4" width="11.57421875" style="0" bestFit="1" customWidth="1"/>
    <col min="5" max="5" width="6.57421875" style="0" customWidth="1"/>
    <col min="6" max="6" width="12.140625" style="0" customWidth="1"/>
    <col min="7" max="7" width="9.00390625" style="0" bestFit="1" customWidth="1"/>
    <col min="8" max="8" width="13.7109375" style="44" customWidth="1"/>
  </cols>
  <sheetData>
    <row r="1" spans="1:7" ht="15">
      <c r="A1" s="5"/>
      <c r="B1" s="21" t="s">
        <v>167</v>
      </c>
      <c r="C1" s="22"/>
      <c r="D1" s="22">
        <f ca="1">TODAY()</f>
        <v>43571</v>
      </c>
      <c r="F1" s="5"/>
      <c r="G1" s="5"/>
    </row>
    <row r="2" spans="1:7" ht="18.75">
      <c r="A2" s="5"/>
      <c r="B2" s="21"/>
      <c r="C2" s="23" t="s">
        <v>140</v>
      </c>
      <c r="D2" s="22"/>
      <c r="E2" s="10"/>
      <c r="F2" s="5"/>
      <c r="G2" s="5"/>
    </row>
    <row r="3" spans="1:8" ht="15">
      <c r="A3" s="6" t="s">
        <v>154</v>
      </c>
      <c r="B3" s="24" t="s">
        <v>130</v>
      </c>
      <c r="C3" s="25" t="s">
        <v>131</v>
      </c>
      <c r="D3" s="24" t="s">
        <v>132</v>
      </c>
      <c r="E3" s="2" t="s">
        <v>153</v>
      </c>
      <c r="F3" s="2" t="s">
        <v>136</v>
      </c>
      <c r="G3" s="2" t="s">
        <v>137</v>
      </c>
      <c r="H3" s="2" t="s">
        <v>170</v>
      </c>
    </row>
    <row r="4" spans="1:8" ht="15">
      <c r="A4" s="7">
        <v>1</v>
      </c>
      <c r="B4" s="26" t="s">
        <v>0</v>
      </c>
      <c r="C4" s="25">
        <v>8626</v>
      </c>
      <c r="D4" s="25">
        <v>15613</v>
      </c>
      <c r="E4" s="2"/>
      <c r="F4" s="4">
        <f>($D$1-C4)/365</f>
        <v>95.73972602739725</v>
      </c>
      <c r="G4" s="4">
        <f>($D$1-D4)/365</f>
        <v>76.59726027397261</v>
      </c>
      <c r="H4" s="45" t="s">
        <v>171</v>
      </c>
    </row>
    <row r="5" spans="1:8" ht="15">
      <c r="A5" s="7">
        <f>A4+1</f>
        <v>2</v>
      </c>
      <c r="B5" s="26" t="s">
        <v>1</v>
      </c>
      <c r="C5" s="25">
        <v>9164</v>
      </c>
      <c r="D5" s="25">
        <v>19266</v>
      </c>
      <c r="E5" s="2"/>
      <c r="F5" s="4">
        <f aca="true" t="shared" si="0" ref="F5:F65">($D$1-C5)/365</f>
        <v>94.26575342465753</v>
      </c>
      <c r="G5" s="4">
        <f aca="true" t="shared" si="1" ref="G5:G65">($D$1-D5)/365</f>
        <v>66.58904109589041</v>
      </c>
      <c r="H5" s="45" t="s">
        <v>172</v>
      </c>
    </row>
    <row r="6" spans="1:8" ht="15">
      <c r="A6" s="7">
        <f aca="true" t="shared" si="2" ref="A6:A69">A5+1</f>
        <v>3</v>
      </c>
      <c r="B6" s="26" t="s">
        <v>4</v>
      </c>
      <c r="C6" s="25">
        <v>9869</v>
      </c>
      <c r="D6" s="25">
        <v>17074</v>
      </c>
      <c r="E6" s="2"/>
      <c r="F6" s="4">
        <f t="shared" si="0"/>
        <v>92.33424657534246</v>
      </c>
      <c r="G6" s="4">
        <f t="shared" si="1"/>
        <v>72.59452054794521</v>
      </c>
      <c r="H6" s="45" t="s">
        <v>171</v>
      </c>
    </row>
    <row r="7" spans="1:8" ht="15">
      <c r="A7" s="7">
        <f t="shared" si="2"/>
        <v>4</v>
      </c>
      <c r="B7" s="26" t="s">
        <v>2</v>
      </c>
      <c r="C7" s="25">
        <v>9939</v>
      </c>
      <c r="D7" s="25">
        <v>16709</v>
      </c>
      <c r="E7" s="2"/>
      <c r="F7" s="4">
        <f t="shared" si="0"/>
        <v>92.14246575342466</v>
      </c>
      <c r="G7" s="4">
        <f t="shared" si="1"/>
        <v>73.59452054794521</v>
      </c>
      <c r="H7" s="45" t="s">
        <v>171</v>
      </c>
    </row>
    <row r="8" spans="1:8" ht="15">
      <c r="A8" s="7">
        <f t="shared" si="2"/>
        <v>5</v>
      </c>
      <c r="B8" s="26" t="s">
        <v>3</v>
      </c>
      <c r="C8" s="25">
        <v>10131</v>
      </c>
      <c r="D8" s="25">
        <v>16709</v>
      </c>
      <c r="E8" s="2"/>
      <c r="F8" s="4">
        <f t="shared" si="0"/>
        <v>91.61643835616438</v>
      </c>
      <c r="G8" s="4">
        <f t="shared" si="1"/>
        <v>73.59452054794521</v>
      </c>
      <c r="H8" s="45" t="s">
        <v>172</v>
      </c>
    </row>
    <row r="9" spans="1:8" ht="15">
      <c r="A9" s="7">
        <f t="shared" si="2"/>
        <v>6</v>
      </c>
      <c r="B9" s="26" t="s">
        <v>8</v>
      </c>
      <c r="C9" s="25">
        <v>10254</v>
      </c>
      <c r="D9" s="25">
        <v>18900</v>
      </c>
      <c r="E9" s="2"/>
      <c r="F9" s="4">
        <f t="shared" si="0"/>
        <v>91.27945205479452</v>
      </c>
      <c r="G9" s="4">
        <f t="shared" si="1"/>
        <v>67.59178082191781</v>
      </c>
      <c r="H9" s="45" t="s">
        <v>171</v>
      </c>
    </row>
    <row r="10" spans="1:8" ht="15">
      <c r="A10" s="7">
        <f t="shared" si="2"/>
        <v>7</v>
      </c>
      <c r="B10" s="26" t="s">
        <v>6</v>
      </c>
      <c r="C10" s="25">
        <v>10262</v>
      </c>
      <c r="D10" s="25">
        <v>17074</v>
      </c>
      <c r="E10" s="2"/>
      <c r="F10" s="4">
        <f t="shared" si="0"/>
        <v>91.25753424657535</v>
      </c>
      <c r="G10" s="4">
        <f t="shared" si="1"/>
        <v>72.59452054794521</v>
      </c>
      <c r="H10" s="45" t="s">
        <v>173</v>
      </c>
    </row>
    <row r="11" spans="1:8" ht="15">
      <c r="A11" s="7">
        <f t="shared" si="2"/>
        <v>8</v>
      </c>
      <c r="B11" s="26" t="s">
        <v>5</v>
      </c>
      <c r="C11" s="25">
        <v>10494</v>
      </c>
      <c r="D11" s="25">
        <v>16709</v>
      </c>
      <c r="E11" s="2"/>
      <c r="F11" s="4">
        <f t="shared" si="0"/>
        <v>90.62191780821918</v>
      </c>
      <c r="G11" s="4">
        <f t="shared" si="1"/>
        <v>73.59452054794521</v>
      </c>
      <c r="H11" s="45" t="s">
        <v>174</v>
      </c>
    </row>
    <row r="12" spans="1:8" ht="15">
      <c r="A12" s="7">
        <f t="shared" si="2"/>
        <v>9</v>
      </c>
      <c r="B12" s="26" t="s">
        <v>10</v>
      </c>
      <c r="C12" s="25">
        <v>10844</v>
      </c>
      <c r="D12" s="25">
        <v>17805</v>
      </c>
      <c r="E12" s="2"/>
      <c r="F12" s="4">
        <f t="shared" si="0"/>
        <v>89.66301369863014</v>
      </c>
      <c r="G12" s="4">
        <f t="shared" si="1"/>
        <v>70.59178082191781</v>
      </c>
      <c r="H12" s="45" t="s">
        <v>171</v>
      </c>
    </row>
    <row r="13" spans="1:8" ht="15">
      <c r="A13" s="7">
        <f t="shared" si="2"/>
        <v>10</v>
      </c>
      <c r="B13" s="26" t="s">
        <v>9</v>
      </c>
      <c r="C13" s="25">
        <v>10929</v>
      </c>
      <c r="D13" s="25">
        <v>17439</v>
      </c>
      <c r="E13" s="2"/>
      <c r="F13" s="4">
        <f t="shared" si="0"/>
        <v>89.43013698630136</v>
      </c>
      <c r="G13" s="4">
        <f t="shared" si="1"/>
        <v>71.59452054794521</v>
      </c>
      <c r="H13" s="45" t="s">
        <v>171</v>
      </c>
    </row>
    <row r="14" spans="1:8" ht="15">
      <c r="A14" s="7">
        <f t="shared" si="2"/>
        <v>11</v>
      </c>
      <c r="B14" s="26" t="s">
        <v>11</v>
      </c>
      <c r="C14" s="25">
        <v>11125</v>
      </c>
      <c r="D14" s="25">
        <v>17805</v>
      </c>
      <c r="E14" s="2"/>
      <c r="F14" s="4">
        <f t="shared" si="0"/>
        <v>88.89315068493151</v>
      </c>
      <c r="G14" s="4">
        <f t="shared" si="1"/>
        <v>70.59178082191781</v>
      </c>
      <c r="H14" s="45" t="s">
        <v>171</v>
      </c>
    </row>
    <row r="15" spans="1:8" ht="15">
      <c r="A15" s="7">
        <f t="shared" si="2"/>
        <v>12</v>
      </c>
      <c r="B15" s="26" t="s">
        <v>12</v>
      </c>
      <c r="C15" s="25">
        <v>11435</v>
      </c>
      <c r="D15" s="25">
        <v>18170</v>
      </c>
      <c r="E15" s="2"/>
      <c r="F15" s="4">
        <f t="shared" si="0"/>
        <v>88.04383561643836</v>
      </c>
      <c r="G15" s="4">
        <f t="shared" si="1"/>
        <v>69.59178082191781</v>
      </c>
      <c r="H15" s="45" t="s">
        <v>175</v>
      </c>
    </row>
    <row r="16" spans="1:8" ht="15">
      <c r="A16" s="7">
        <f t="shared" si="2"/>
        <v>13</v>
      </c>
      <c r="B16" s="26" t="s">
        <v>13</v>
      </c>
      <c r="C16" s="25">
        <v>11594</v>
      </c>
      <c r="D16" s="25">
        <v>17805</v>
      </c>
      <c r="E16" s="2"/>
      <c r="F16" s="4">
        <f t="shared" si="0"/>
        <v>87.6082191780822</v>
      </c>
      <c r="G16" s="4">
        <f t="shared" si="1"/>
        <v>70.59178082191781</v>
      </c>
      <c r="H16" s="45" t="s">
        <v>176</v>
      </c>
    </row>
    <row r="17" spans="1:8" ht="15">
      <c r="A17" s="7">
        <f t="shared" si="2"/>
        <v>14</v>
      </c>
      <c r="B17" s="26" t="s">
        <v>14</v>
      </c>
      <c r="C17" s="25">
        <v>12034</v>
      </c>
      <c r="D17" s="25">
        <v>18170</v>
      </c>
      <c r="E17" s="2"/>
      <c r="F17" s="4">
        <f t="shared" si="0"/>
        <v>86.40273972602739</v>
      </c>
      <c r="G17" s="4">
        <f t="shared" si="1"/>
        <v>69.59178082191781</v>
      </c>
      <c r="H17" s="45" t="s">
        <v>177</v>
      </c>
    </row>
    <row r="18" spans="1:8" ht="15">
      <c r="A18" s="7">
        <f t="shared" si="2"/>
        <v>15</v>
      </c>
      <c r="B18" s="26" t="s">
        <v>16</v>
      </c>
      <c r="C18" s="25">
        <v>12091</v>
      </c>
      <c r="D18" s="25">
        <v>19266</v>
      </c>
      <c r="E18" s="2"/>
      <c r="F18" s="4">
        <f t="shared" si="0"/>
        <v>86.24657534246575</v>
      </c>
      <c r="G18" s="4">
        <f t="shared" si="1"/>
        <v>66.58904109589041</v>
      </c>
      <c r="H18" s="45" t="s">
        <v>171</v>
      </c>
    </row>
    <row r="19" spans="1:8" ht="15">
      <c r="A19" s="7">
        <f t="shared" si="2"/>
        <v>16</v>
      </c>
      <c r="B19" s="26" t="s">
        <v>17</v>
      </c>
      <c r="C19" s="25">
        <v>12317</v>
      </c>
      <c r="D19" s="25">
        <v>19631</v>
      </c>
      <c r="E19" s="2"/>
      <c r="F19" s="4">
        <f t="shared" si="0"/>
        <v>85.62739726027397</v>
      </c>
      <c r="G19" s="4">
        <f t="shared" si="1"/>
        <v>65.58904109589041</v>
      </c>
      <c r="H19" s="45" t="s">
        <v>178</v>
      </c>
    </row>
    <row r="20" spans="1:8" ht="15">
      <c r="A20" s="7">
        <f t="shared" si="2"/>
        <v>17</v>
      </c>
      <c r="B20" s="26" t="s">
        <v>148</v>
      </c>
      <c r="C20" s="25">
        <v>12325</v>
      </c>
      <c r="D20" s="25">
        <v>18900</v>
      </c>
      <c r="E20" s="2"/>
      <c r="F20" s="4">
        <f t="shared" si="0"/>
        <v>85.6054794520548</v>
      </c>
      <c r="G20" s="4">
        <f t="shared" si="1"/>
        <v>67.59178082191781</v>
      </c>
      <c r="H20" s="45" t="s">
        <v>179</v>
      </c>
    </row>
    <row r="21" spans="1:8" ht="15">
      <c r="A21" s="7">
        <f t="shared" si="2"/>
        <v>18</v>
      </c>
      <c r="B21" s="26" t="s">
        <v>18</v>
      </c>
      <c r="C21" s="25">
        <v>12399</v>
      </c>
      <c r="D21" s="25">
        <v>18900</v>
      </c>
      <c r="E21" s="2"/>
      <c r="F21" s="4">
        <f t="shared" si="0"/>
        <v>85.40273972602739</v>
      </c>
      <c r="G21" s="4">
        <f t="shared" si="1"/>
        <v>67.59178082191781</v>
      </c>
      <c r="H21" s="45" t="s">
        <v>171</v>
      </c>
    </row>
    <row r="22" spans="1:8" ht="15">
      <c r="A22" s="7">
        <f t="shared" si="2"/>
        <v>19</v>
      </c>
      <c r="B22" s="26" t="s">
        <v>20</v>
      </c>
      <c r="C22" s="25">
        <v>12555</v>
      </c>
      <c r="D22" s="25">
        <v>19266</v>
      </c>
      <c r="E22" s="2"/>
      <c r="F22" s="4">
        <f t="shared" si="0"/>
        <v>84.97534246575343</v>
      </c>
      <c r="G22" s="4">
        <f t="shared" si="1"/>
        <v>66.58904109589041</v>
      </c>
      <c r="H22" s="45" t="s">
        <v>180</v>
      </c>
    </row>
    <row r="23" spans="1:8" ht="15">
      <c r="A23" s="7">
        <f t="shared" si="2"/>
        <v>20</v>
      </c>
      <c r="B23" s="26" t="s">
        <v>22</v>
      </c>
      <c r="C23" s="25">
        <v>12640</v>
      </c>
      <c r="D23" s="25">
        <v>19266</v>
      </c>
      <c r="E23" s="2"/>
      <c r="F23" s="4">
        <f t="shared" si="0"/>
        <v>84.74246575342465</v>
      </c>
      <c r="G23" s="4">
        <f t="shared" si="1"/>
        <v>66.58904109589041</v>
      </c>
      <c r="H23" s="45" t="s">
        <v>181</v>
      </c>
    </row>
    <row r="24" spans="1:8" ht="15">
      <c r="A24" s="7">
        <f t="shared" si="2"/>
        <v>21</v>
      </c>
      <c r="B24" s="26" t="s">
        <v>19</v>
      </c>
      <c r="C24" s="25">
        <v>12686</v>
      </c>
      <c r="D24" s="25">
        <v>18900</v>
      </c>
      <c r="E24" s="2"/>
      <c r="F24" s="4">
        <f t="shared" si="0"/>
        <v>84.61643835616438</v>
      </c>
      <c r="G24" s="4">
        <f t="shared" si="1"/>
        <v>67.59178082191781</v>
      </c>
      <c r="H24" s="45" t="s">
        <v>171</v>
      </c>
    </row>
    <row r="25" spans="1:8" ht="15">
      <c r="A25" s="7">
        <f t="shared" si="2"/>
        <v>22</v>
      </c>
      <c r="B25" s="26" t="s">
        <v>21</v>
      </c>
      <c r="C25" s="25">
        <v>12732</v>
      </c>
      <c r="D25" s="25">
        <v>19266</v>
      </c>
      <c r="E25" s="2"/>
      <c r="F25" s="4">
        <f t="shared" si="0"/>
        <v>84.4904109589041</v>
      </c>
      <c r="G25" s="4">
        <f t="shared" si="1"/>
        <v>66.58904109589041</v>
      </c>
      <c r="H25" s="45" t="s">
        <v>171</v>
      </c>
    </row>
    <row r="26" spans="1:8" ht="15">
      <c r="A26" s="7">
        <f t="shared" si="2"/>
        <v>23</v>
      </c>
      <c r="B26" s="26" t="s">
        <v>23</v>
      </c>
      <c r="C26" s="25">
        <v>12793</v>
      </c>
      <c r="D26" s="25">
        <v>23283</v>
      </c>
      <c r="E26" s="2"/>
      <c r="F26" s="4">
        <f t="shared" si="0"/>
        <v>84.32328767123288</v>
      </c>
      <c r="G26" s="4">
        <f t="shared" si="1"/>
        <v>55.583561643835615</v>
      </c>
      <c r="H26" s="45" t="s">
        <v>182</v>
      </c>
    </row>
    <row r="27" spans="1:8" ht="15">
      <c r="A27" s="7">
        <f t="shared" si="2"/>
        <v>24</v>
      </c>
      <c r="B27" s="26" t="s">
        <v>133</v>
      </c>
      <c r="C27" s="25">
        <v>12805</v>
      </c>
      <c r="D27" s="25">
        <v>18900</v>
      </c>
      <c r="E27" s="2"/>
      <c r="F27" s="4">
        <f t="shared" si="0"/>
        <v>84.2904109589041</v>
      </c>
      <c r="G27" s="4">
        <f t="shared" si="1"/>
        <v>67.59178082191781</v>
      </c>
      <c r="H27" s="45" t="s">
        <v>177</v>
      </c>
    </row>
    <row r="28" spans="1:8" ht="15">
      <c r="A28" s="7">
        <f t="shared" si="2"/>
        <v>25</v>
      </c>
      <c r="B28" s="26" t="s">
        <v>149</v>
      </c>
      <c r="C28" s="25">
        <v>12820</v>
      </c>
      <c r="D28" s="25">
        <v>19266</v>
      </c>
      <c r="E28" s="2"/>
      <c r="F28" s="4">
        <f t="shared" si="0"/>
        <v>84.24931506849315</v>
      </c>
      <c r="G28" s="4">
        <f t="shared" si="1"/>
        <v>66.58904109589041</v>
      </c>
      <c r="H28" s="45" t="s">
        <v>182</v>
      </c>
    </row>
    <row r="29" spans="1:8" ht="15">
      <c r="A29" s="7">
        <f t="shared" si="2"/>
        <v>26</v>
      </c>
      <c r="B29" s="26" t="s">
        <v>24</v>
      </c>
      <c r="C29" s="25">
        <v>12934</v>
      </c>
      <c r="D29" s="25">
        <v>19631</v>
      </c>
      <c r="E29" s="2"/>
      <c r="F29" s="4">
        <f t="shared" si="0"/>
        <v>83.93698630136986</v>
      </c>
      <c r="G29" s="4">
        <f t="shared" si="1"/>
        <v>65.58904109589041</v>
      </c>
      <c r="H29" s="45" t="s">
        <v>173</v>
      </c>
    </row>
    <row r="30" spans="1:8" ht="15">
      <c r="A30" s="7">
        <f t="shared" si="2"/>
        <v>27</v>
      </c>
      <c r="B30" s="26" t="s">
        <v>25</v>
      </c>
      <c r="C30" s="25">
        <v>13073</v>
      </c>
      <c r="D30" s="25">
        <v>21092</v>
      </c>
      <c r="E30" s="2" t="s">
        <v>141</v>
      </c>
      <c r="F30" s="4">
        <f t="shared" si="0"/>
        <v>83.55616438356165</v>
      </c>
      <c r="G30" s="4">
        <f t="shared" si="1"/>
        <v>61.586301369863016</v>
      </c>
      <c r="H30" s="45" t="s">
        <v>183</v>
      </c>
    </row>
    <row r="31" spans="1:8" ht="15">
      <c r="A31" s="7">
        <f t="shared" si="2"/>
        <v>28</v>
      </c>
      <c r="B31" s="26" t="s">
        <v>29</v>
      </c>
      <c r="C31" s="25">
        <v>13153</v>
      </c>
      <c r="D31" s="25">
        <v>20361</v>
      </c>
      <c r="E31" s="2"/>
      <c r="F31" s="4">
        <f t="shared" si="0"/>
        <v>83.33698630136986</v>
      </c>
      <c r="G31" s="4">
        <f t="shared" si="1"/>
        <v>63.58904109589041</v>
      </c>
      <c r="H31" s="45" t="s">
        <v>184</v>
      </c>
    </row>
    <row r="32" spans="1:8" ht="15">
      <c r="A32" s="7">
        <f t="shared" si="2"/>
        <v>29</v>
      </c>
      <c r="B32" s="26" t="s">
        <v>26</v>
      </c>
      <c r="C32" s="25">
        <v>13400</v>
      </c>
      <c r="D32" s="25">
        <v>19631</v>
      </c>
      <c r="E32" s="2"/>
      <c r="F32" s="4">
        <f t="shared" si="0"/>
        <v>82.66027397260274</v>
      </c>
      <c r="G32" s="4">
        <f t="shared" si="1"/>
        <v>65.58904109589041</v>
      </c>
      <c r="H32" s="45" t="s">
        <v>171</v>
      </c>
    </row>
    <row r="33" spans="1:8" ht="15">
      <c r="A33" s="7">
        <f t="shared" si="2"/>
        <v>30</v>
      </c>
      <c r="B33" s="26" t="s">
        <v>28</v>
      </c>
      <c r="C33" s="25">
        <v>13451</v>
      </c>
      <c r="D33" s="25">
        <v>20361</v>
      </c>
      <c r="E33" s="2"/>
      <c r="F33" s="4">
        <f t="shared" si="0"/>
        <v>82.52054794520548</v>
      </c>
      <c r="G33" s="4">
        <f t="shared" si="1"/>
        <v>63.58904109589041</v>
      </c>
      <c r="H33" s="45" t="s">
        <v>180</v>
      </c>
    </row>
    <row r="34" spans="1:8" ht="15">
      <c r="A34" s="7">
        <f t="shared" si="2"/>
        <v>31</v>
      </c>
      <c r="B34" s="26" t="s">
        <v>169</v>
      </c>
      <c r="C34" s="25">
        <v>13603</v>
      </c>
      <c r="D34" s="25">
        <v>20361</v>
      </c>
      <c r="E34" s="2"/>
      <c r="F34" s="4">
        <f t="shared" si="0"/>
        <v>82.1041095890411</v>
      </c>
      <c r="G34" s="4">
        <f t="shared" si="1"/>
        <v>63.58904109589041</v>
      </c>
      <c r="H34" s="45" t="s">
        <v>190</v>
      </c>
    </row>
    <row r="35" spans="1:8" ht="15">
      <c r="A35" s="7">
        <f t="shared" si="2"/>
        <v>32</v>
      </c>
      <c r="B35" s="26" t="s">
        <v>31</v>
      </c>
      <c r="C35" s="25">
        <v>13605</v>
      </c>
      <c r="D35" s="25">
        <v>20361</v>
      </c>
      <c r="E35" s="2"/>
      <c r="F35" s="4">
        <f t="shared" si="0"/>
        <v>82.0986301369863</v>
      </c>
      <c r="G35" s="4">
        <f t="shared" si="1"/>
        <v>63.58904109589041</v>
      </c>
      <c r="H35" s="45" t="s">
        <v>185</v>
      </c>
    </row>
    <row r="36" spans="1:8" ht="15">
      <c r="A36" s="7">
        <f t="shared" si="2"/>
        <v>33</v>
      </c>
      <c r="B36" s="26" t="s">
        <v>32</v>
      </c>
      <c r="C36" s="25">
        <v>13622</v>
      </c>
      <c r="D36" s="25">
        <v>20727</v>
      </c>
      <c r="E36" s="2"/>
      <c r="F36" s="4">
        <f t="shared" si="0"/>
        <v>82.05205479452054</v>
      </c>
      <c r="G36" s="4">
        <f t="shared" si="1"/>
        <v>62.586301369863016</v>
      </c>
      <c r="H36" s="45" t="s">
        <v>181</v>
      </c>
    </row>
    <row r="37" spans="1:8" ht="15">
      <c r="A37" s="7">
        <f t="shared" si="2"/>
        <v>34</v>
      </c>
      <c r="B37" s="26" t="s">
        <v>30</v>
      </c>
      <c r="C37" s="25">
        <v>13624</v>
      </c>
      <c r="D37" s="25">
        <v>20361</v>
      </c>
      <c r="E37" s="2"/>
      <c r="F37" s="4">
        <f t="shared" si="0"/>
        <v>82.04657534246576</v>
      </c>
      <c r="G37" s="4">
        <f t="shared" si="1"/>
        <v>63.58904109589041</v>
      </c>
      <c r="H37" s="45" t="s">
        <v>186</v>
      </c>
    </row>
    <row r="38" spans="1:8" ht="15">
      <c r="A38" s="7">
        <f t="shared" si="2"/>
        <v>35</v>
      </c>
      <c r="B38" s="26" t="s">
        <v>33</v>
      </c>
      <c r="C38" s="25">
        <v>13662</v>
      </c>
      <c r="D38" s="25">
        <v>21120</v>
      </c>
      <c r="E38" s="2"/>
      <c r="F38" s="4">
        <f t="shared" si="0"/>
        <v>81.94246575342466</v>
      </c>
      <c r="G38" s="4">
        <f t="shared" si="1"/>
        <v>61.50958904109589</v>
      </c>
      <c r="H38" s="45" t="s">
        <v>187</v>
      </c>
    </row>
    <row r="39" spans="1:8" ht="15">
      <c r="A39" s="7">
        <f t="shared" si="2"/>
        <v>36</v>
      </c>
      <c r="B39" s="26" t="s">
        <v>37</v>
      </c>
      <c r="C39" s="25">
        <v>13907</v>
      </c>
      <c r="D39" s="25">
        <v>20361</v>
      </c>
      <c r="E39" s="2"/>
      <c r="F39" s="4">
        <f t="shared" si="0"/>
        <v>81.27123287671233</v>
      </c>
      <c r="G39" s="4">
        <f t="shared" si="1"/>
        <v>63.58904109589041</v>
      </c>
      <c r="H39" s="45" t="s">
        <v>186</v>
      </c>
    </row>
    <row r="40" spans="1:8" ht="15">
      <c r="A40" s="7">
        <f t="shared" si="2"/>
        <v>37</v>
      </c>
      <c r="B40" s="26" t="s">
        <v>38</v>
      </c>
      <c r="C40" s="25">
        <v>13957</v>
      </c>
      <c r="D40" s="25">
        <v>20742</v>
      </c>
      <c r="E40" s="2"/>
      <c r="F40" s="4">
        <f t="shared" si="0"/>
        <v>81.13424657534246</v>
      </c>
      <c r="G40" s="4">
        <f t="shared" si="1"/>
        <v>62.54520547945206</v>
      </c>
      <c r="H40" s="45" t="s">
        <v>182</v>
      </c>
    </row>
    <row r="41" spans="1:8" ht="15">
      <c r="A41" s="7">
        <f t="shared" si="2"/>
        <v>38</v>
      </c>
      <c r="B41" s="26" t="s">
        <v>36</v>
      </c>
      <c r="C41" s="25">
        <v>14005</v>
      </c>
      <c r="D41" s="25">
        <v>21822</v>
      </c>
      <c r="E41" s="2"/>
      <c r="F41" s="4">
        <f t="shared" si="0"/>
        <v>81.0027397260274</v>
      </c>
      <c r="G41" s="4">
        <f t="shared" si="1"/>
        <v>59.586301369863016</v>
      </c>
      <c r="H41" s="45" t="s">
        <v>186</v>
      </c>
    </row>
    <row r="42" spans="1:8" ht="15">
      <c r="A42" s="7">
        <f t="shared" si="2"/>
        <v>39</v>
      </c>
      <c r="B42" s="26" t="s">
        <v>46</v>
      </c>
      <c r="C42" s="25">
        <v>14101</v>
      </c>
      <c r="D42" s="25">
        <v>21457</v>
      </c>
      <c r="E42" s="2"/>
      <c r="F42" s="4">
        <f t="shared" si="0"/>
        <v>80.73972602739725</v>
      </c>
      <c r="G42" s="4">
        <f t="shared" si="1"/>
        <v>60.586301369863016</v>
      </c>
      <c r="H42" s="45" t="s">
        <v>188</v>
      </c>
    </row>
    <row r="43" spans="1:8" ht="15">
      <c r="A43" s="7">
        <f t="shared" si="2"/>
        <v>40</v>
      </c>
      <c r="B43" s="26" t="s">
        <v>35</v>
      </c>
      <c r="C43" s="25">
        <v>14154</v>
      </c>
      <c r="D43" s="25">
        <v>20361</v>
      </c>
      <c r="E43" s="2"/>
      <c r="F43" s="4">
        <f t="shared" si="0"/>
        <v>80.59452054794521</v>
      </c>
      <c r="G43" s="4">
        <f t="shared" si="1"/>
        <v>63.58904109589041</v>
      </c>
      <c r="H43" s="45" t="s">
        <v>171</v>
      </c>
    </row>
    <row r="44" spans="1:8" ht="15">
      <c r="A44" s="7">
        <f t="shared" si="2"/>
        <v>41</v>
      </c>
      <c r="B44" s="26" t="s">
        <v>34</v>
      </c>
      <c r="C44" s="25">
        <v>14193</v>
      </c>
      <c r="D44" s="25">
        <v>21457</v>
      </c>
      <c r="E44" s="2"/>
      <c r="F44" s="4">
        <f t="shared" si="0"/>
        <v>80.4876712328767</v>
      </c>
      <c r="G44" s="4">
        <f t="shared" si="1"/>
        <v>60.586301369863016</v>
      </c>
      <c r="H44" s="45" t="s">
        <v>172</v>
      </c>
    </row>
    <row r="45" spans="1:8" ht="15">
      <c r="A45" s="7">
        <f t="shared" si="2"/>
        <v>42</v>
      </c>
      <c r="B45" s="26" t="s">
        <v>162</v>
      </c>
      <c r="C45" s="25">
        <v>14199</v>
      </c>
      <c r="D45" s="25">
        <v>20727</v>
      </c>
      <c r="E45" s="2" t="s">
        <v>163</v>
      </c>
      <c r="F45" s="4">
        <f t="shared" si="0"/>
        <v>80.47123287671234</v>
      </c>
      <c r="G45" s="4">
        <f t="shared" si="1"/>
        <v>62.586301369863016</v>
      </c>
      <c r="H45" s="45" t="s">
        <v>178</v>
      </c>
    </row>
    <row r="46" spans="1:8" ht="15">
      <c r="A46" s="7">
        <f t="shared" si="2"/>
        <v>43</v>
      </c>
      <c r="B46" s="26" t="s">
        <v>45</v>
      </c>
      <c r="C46" s="25">
        <v>14248</v>
      </c>
      <c r="D46" s="25">
        <v>21457</v>
      </c>
      <c r="E46" s="2"/>
      <c r="F46" s="4">
        <f t="shared" si="0"/>
        <v>80.33698630136986</v>
      </c>
      <c r="G46" s="4">
        <f t="shared" si="1"/>
        <v>60.586301369863016</v>
      </c>
      <c r="H46" s="45" t="s">
        <v>182</v>
      </c>
    </row>
    <row r="47" spans="1:8" ht="15">
      <c r="A47" s="7">
        <f t="shared" si="2"/>
        <v>44</v>
      </c>
      <c r="B47" s="26" t="s">
        <v>40</v>
      </c>
      <c r="C47" s="25">
        <v>14283</v>
      </c>
      <c r="D47" s="25">
        <v>21092</v>
      </c>
      <c r="E47" s="2"/>
      <c r="F47" s="4">
        <f t="shared" si="0"/>
        <v>80.24109589041096</v>
      </c>
      <c r="G47" s="4">
        <f t="shared" si="1"/>
        <v>61.586301369863016</v>
      </c>
      <c r="H47" s="45" t="s">
        <v>172</v>
      </c>
    </row>
    <row r="48" spans="1:8" ht="15">
      <c r="A48" s="7">
        <f t="shared" si="2"/>
        <v>45</v>
      </c>
      <c r="B48" s="26" t="s">
        <v>43</v>
      </c>
      <c r="C48" s="25">
        <v>14313</v>
      </c>
      <c r="D48" s="25">
        <v>21457</v>
      </c>
      <c r="E48" s="2"/>
      <c r="F48" s="4">
        <f t="shared" si="0"/>
        <v>80.15890410958905</v>
      </c>
      <c r="G48" s="4">
        <f t="shared" si="1"/>
        <v>60.586301369863016</v>
      </c>
      <c r="H48" s="45" t="s">
        <v>189</v>
      </c>
    </row>
    <row r="49" spans="1:8" ht="15">
      <c r="A49" s="7">
        <f t="shared" si="2"/>
        <v>46</v>
      </c>
      <c r="B49" s="26" t="s">
        <v>41</v>
      </c>
      <c r="C49" s="25">
        <v>14336</v>
      </c>
      <c r="D49" s="25">
        <v>21092</v>
      </c>
      <c r="E49" s="2"/>
      <c r="F49" s="4">
        <f t="shared" si="0"/>
        <v>80.0958904109589</v>
      </c>
      <c r="G49" s="4">
        <f t="shared" si="1"/>
        <v>61.586301369863016</v>
      </c>
      <c r="H49" s="45" t="s">
        <v>171</v>
      </c>
    </row>
    <row r="50" spans="1:8" ht="15">
      <c r="A50" s="7">
        <f t="shared" si="2"/>
        <v>47</v>
      </c>
      <c r="B50" s="26" t="s">
        <v>42</v>
      </c>
      <c r="C50" s="25">
        <v>14472</v>
      </c>
      <c r="D50" s="25">
        <v>21092</v>
      </c>
      <c r="E50" s="2"/>
      <c r="F50" s="4">
        <f t="shared" si="0"/>
        <v>79.72328767123288</v>
      </c>
      <c r="G50" s="4">
        <f t="shared" si="1"/>
        <v>61.586301369863016</v>
      </c>
      <c r="H50" s="45" t="s">
        <v>177</v>
      </c>
    </row>
    <row r="51" spans="1:8" ht="15">
      <c r="A51" s="7">
        <f t="shared" si="2"/>
        <v>48</v>
      </c>
      <c r="B51" s="26" t="s">
        <v>39</v>
      </c>
      <c r="C51" s="25">
        <v>14552</v>
      </c>
      <c r="D51" s="25">
        <v>21092</v>
      </c>
      <c r="E51" s="2"/>
      <c r="F51" s="4">
        <f t="shared" si="0"/>
        <v>79.5041095890411</v>
      </c>
      <c r="G51" s="4">
        <f t="shared" si="1"/>
        <v>61.586301369863016</v>
      </c>
      <c r="H51" s="45" t="s">
        <v>171</v>
      </c>
    </row>
    <row r="52" spans="1:8" ht="15">
      <c r="A52" s="7">
        <f t="shared" si="2"/>
        <v>49</v>
      </c>
      <c r="B52" s="26" t="s">
        <v>44</v>
      </c>
      <c r="C52" s="25">
        <v>14608</v>
      </c>
      <c r="D52" s="25">
        <v>21457</v>
      </c>
      <c r="E52" s="2"/>
      <c r="F52" s="4">
        <f t="shared" si="0"/>
        <v>79.35068493150685</v>
      </c>
      <c r="G52" s="4">
        <f t="shared" si="1"/>
        <v>60.586301369863016</v>
      </c>
      <c r="H52" s="45" t="s">
        <v>171</v>
      </c>
    </row>
    <row r="53" spans="1:8" ht="15">
      <c r="A53" s="7">
        <f t="shared" si="2"/>
        <v>50</v>
      </c>
      <c r="B53" s="26" t="s">
        <v>50</v>
      </c>
      <c r="C53" s="25">
        <v>14611</v>
      </c>
      <c r="D53" s="25">
        <v>20727</v>
      </c>
      <c r="E53" s="2"/>
      <c r="F53" s="4">
        <f t="shared" si="0"/>
        <v>79.34246575342466</v>
      </c>
      <c r="G53" s="4">
        <f t="shared" si="1"/>
        <v>62.586301369863016</v>
      </c>
      <c r="H53" s="45" t="s">
        <v>189</v>
      </c>
    </row>
    <row r="54" spans="1:8" ht="15">
      <c r="A54" s="7">
        <f t="shared" si="2"/>
        <v>51</v>
      </c>
      <c r="B54" s="26" t="s">
        <v>52</v>
      </c>
      <c r="C54" s="25">
        <v>14651</v>
      </c>
      <c r="D54" s="25">
        <v>21092</v>
      </c>
      <c r="E54" s="2"/>
      <c r="F54" s="4">
        <f t="shared" si="0"/>
        <v>79.23287671232876</v>
      </c>
      <c r="G54" s="4">
        <f t="shared" si="1"/>
        <v>61.586301369863016</v>
      </c>
      <c r="H54" s="45" t="s">
        <v>171</v>
      </c>
    </row>
    <row r="55" spans="1:8" ht="15">
      <c r="A55" s="7">
        <f t="shared" si="2"/>
        <v>52</v>
      </c>
      <c r="B55" s="26" t="s">
        <v>51</v>
      </c>
      <c r="C55" s="25">
        <v>14662</v>
      </c>
      <c r="D55" s="25">
        <v>20727</v>
      </c>
      <c r="E55" s="2"/>
      <c r="F55" s="4">
        <f t="shared" si="0"/>
        <v>79.2027397260274</v>
      </c>
      <c r="G55" s="4">
        <f t="shared" si="1"/>
        <v>62.586301369863016</v>
      </c>
      <c r="H55" s="45" t="s">
        <v>185</v>
      </c>
    </row>
    <row r="56" spans="1:8" ht="15">
      <c r="A56" s="7">
        <f t="shared" si="2"/>
        <v>53</v>
      </c>
      <c r="B56" s="26" t="s">
        <v>47</v>
      </c>
      <c r="C56" s="25">
        <v>14729</v>
      </c>
      <c r="D56" s="25">
        <v>21457</v>
      </c>
      <c r="E56" s="2"/>
      <c r="F56" s="4">
        <f t="shared" si="0"/>
        <v>79.01917808219179</v>
      </c>
      <c r="G56" s="4">
        <f t="shared" si="1"/>
        <v>60.586301369863016</v>
      </c>
      <c r="H56" s="45" t="s">
        <v>171</v>
      </c>
    </row>
    <row r="57" spans="1:8" ht="15">
      <c r="A57" s="7">
        <f t="shared" si="2"/>
        <v>54</v>
      </c>
      <c r="B57" s="26" t="s">
        <v>53</v>
      </c>
      <c r="C57" s="25">
        <v>14877</v>
      </c>
      <c r="D57" s="25">
        <v>21092</v>
      </c>
      <c r="E57" s="3"/>
      <c r="F57" s="4">
        <f t="shared" si="0"/>
        <v>78.61369863013698</v>
      </c>
      <c r="G57" s="4">
        <f t="shared" si="1"/>
        <v>61.586301369863016</v>
      </c>
      <c r="H57" s="45" t="s">
        <v>176</v>
      </c>
    </row>
    <row r="58" spans="1:8" ht="15">
      <c r="A58" s="7">
        <f t="shared" si="2"/>
        <v>55</v>
      </c>
      <c r="B58" s="26" t="s">
        <v>48</v>
      </c>
      <c r="C58" s="25">
        <v>14921</v>
      </c>
      <c r="D58" s="25">
        <v>21457</v>
      </c>
      <c r="E58" s="2"/>
      <c r="F58" s="4">
        <f t="shared" si="0"/>
        <v>78.4931506849315</v>
      </c>
      <c r="G58" s="4">
        <f t="shared" si="1"/>
        <v>60.586301369863016</v>
      </c>
      <c r="H58" s="45" t="s">
        <v>175</v>
      </c>
    </row>
    <row r="59" spans="1:8" ht="15">
      <c r="A59" s="7">
        <f t="shared" si="2"/>
        <v>56</v>
      </c>
      <c r="B59" s="26" t="s">
        <v>49</v>
      </c>
      <c r="C59" s="25">
        <v>14941</v>
      </c>
      <c r="D59" s="25">
        <v>21457</v>
      </c>
      <c r="E59" s="2"/>
      <c r="F59" s="4">
        <f t="shared" si="0"/>
        <v>78.43835616438356</v>
      </c>
      <c r="G59" s="4">
        <f t="shared" si="1"/>
        <v>60.586301369863016</v>
      </c>
      <c r="H59" s="45" t="s">
        <v>190</v>
      </c>
    </row>
    <row r="60" spans="1:8" ht="15">
      <c r="A60" s="7">
        <f t="shared" si="2"/>
        <v>57</v>
      </c>
      <c r="B60" s="26" t="s">
        <v>55</v>
      </c>
      <c r="C60" s="25">
        <v>15041</v>
      </c>
      <c r="D60" s="25">
        <v>21457</v>
      </c>
      <c r="E60" s="2"/>
      <c r="F60" s="4">
        <f t="shared" si="0"/>
        <v>78.16438356164383</v>
      </c>
      <c r="G60" s="4">
        <f t="shared" si="1"/>
        <v>60.586301369863016</v>
      </c>
      <c r="H60" s="45" t="s">
        <v>179</v>
      </c>
    </row>
    <row r="61" spans="1:8" ht="15">
      <c r="A61" s="7">
        <f t="shared" si="2"/>
        <v>58</v>
      </c>
      <c r="B61" s="26" t="s">
        <v>56</v>
      </c>
      <c r="C61" s="25">
        <v>15091</v>
      </c>
      <c r="D61" s="25">
        <v>22096</v>
      </c>
      <c r="E61" s="2"/>
      <c r="F61" s="4">
        <f t="shared" si="0"/>
        <v>78.02739726027397</v>
      </c>
      <c r="G61" s="4">
        <f t="shared" si="1"/>
        <v>58.83561643835616</v>
      </c>
      <c r="H61" s="45" t="s">
        <v>189</v>
      </c>
    </row>
    <row r="62" spans="1:8" ht="15">
      <c r="A62" s="7">
        <f t="shared" si="2"/>
        <v>59</v>
      </c>
      <c r="B62" s="26" t="s">
        <v>54</v>
      </c>
      <c r="C62" s="25">
        <v>15153</v>
      </c>
      <c r="D62" s="25">
        <v>21092</v>
      </c>
      <c r="E62" s="2"/>
      <c r="F62" s="4">
        <f t="shared" si="0"/>
        <v>77.85753424657534</v>
      </c>
      <c r="G62" s="4">
        <f t="shared" si="1"/>
        <v>61.586301369863016</v>
      </c>
      <c r="H62" s="45" t="s">
        <v>173</v>
      </c>
    </row>
    <row r="63" spans="1:8" ht="15">
      <c r="A63" s="7">
        <f t="shared" si="2"/>
        <v>60</v>
      </c>
      <c r="B63" s="26" t="s">
        <v>57</v>
      </c>
      <c r="C63" s="25">
        <v>15260</v>
      </c>
      <c r="D63" s="25">
        <v>22188</v>
      </c>
      <c r="E63" s="2"/>
      <c r="F63" s="4">
        <f t="shared" si="0"/>
        <v>77.56438356164384</v>
      </c>
      <c r="G63" s="4">
        <f t="shared" si="1"/>
        <v>58.583561643835615</v>
      </c>
      <c r="H63" s="45" t="s">
        <v>171</v>
      </c>
    </row>
    <row r="64" spans="1:8" ht="15">
      <c r="A64" s="7">
        <f t="shared" si="2"/>
        <v>61</v>
      </c>
      <c r="B64" s="26" t="s">
        <v>58</v>
      </c>
      <c r="C64" s="25">
        <v>15264</v>
      </c>
      <c r="D64" s="25">
        <v>22188</v>
      </c>
      <c r="E64" s="2"/>
      <c r="F64" s="4">
        <f t="shared" si="0"/>
        <v>77.55342465753425</v>
      </c>
      <c r="G64" s="4">
        <f t="shared" si="1"/>
        <v>58.583561643835615</v>
      </c>
      <c r="H64" s="45" t="s">
        <v>182</v>
      </c>
    </row>
    <row r="65" spans="1:8" ht="15">
      <c r="A65" s="7">
        <f t="shared" si="2"/>
        <v>62</v>
      </c>
      <c r="B65" s="26" t="s">
        <v>143</v>
      </c>
      <c r="C65" s="25">
        <v>15398</v>
      </c>
      <c r="D65" s="25">
        <v>22188</v>
      </c>
      <c r="E65" s="2"/>
      <c r="F65" s="4">
        <f t="shared" si="0"/>
        <v>77.18630136986302</v>
      </c>
      <c r="G65" s="4">
        <f t="shared" si="1"/>
        <v>58.583561643835615</v>
      </c>
      <c r="H65" s="45" t="s">
        <v>181</v>
      </c>
    </row>
    <row r="66" spans="1:8" ht="15">
      <c r="A66" s="7">
        <f t="shared" si="2"/>
        <v>63</v>
      </c>
      <c r="B66" s="26" t="s">
        <v>59</v>
      </c>
      <c r="C66" s="25">
        <v>15495</v>
      </c>
      <c r="D66" s="25">
        <v>21822</v>
      </c>
      <c r="E66" s="2"/>
      <c r="F66" s="4">
        <f aca="true" t="shared" si="3" ref="F66:F129">($D$1-C66)/365</f>
        <v>76.92054794520548</v>
      </c>
      <c r="G66" s="4">
        <f aca="true" t="shared" si="4" ref="G66:G129">($D$1-D66)/365</f>
        <v>59.586301369863016</v>
      </c>
      <c r="H66" s="45" t="s">
        <v>176</v>
      </c>
    </row>
    <row r="67" spans="1:8" ht="15">
      <c r="A67" s="7">
        <f t="shared" si="2"/>
        <v>64</v>
      </c>
      <c r="B67" s="26" t="s">
        <v>63</v>
      </c>
      <c r="C67" s="25">
        <v>15613</v>
      </c>
      <c r="D67" s="25">
        <v>22918</v>
      </c>
      <c r="E67" s="2"/>
      <c r="F67" s="4">
        <f t="shared" si="3"/>
        <v>76.59726027397261</v>
      </c>
      <c r="G67" s="4">
        <f t="shared" si="4"/>
        <v>56.583561643835615</v>
      </c>
      <c r="H67" s="45" t="s">
        <v>175</v>
      </c>
    </row>
    <row r="68" spans="1:8" ht="15">
      <c r="A68" s="7">
        <f t="shared" si="2"/>
        <v>65</v>
      </c>
      <c r="B68" s="26" t="s">
        <v>60</v>
      </c>
      <c r="C68" s="25">
        <v>15676</v>
      </c>
      <c r="D68" s="25">
        <v>21822</v>
      </c>
      <c r="E68" s="2"/>
      <c r="F68" s="4">
        <f t="shared" si="3"/>
        <v>76.42465753424658</v>
      </c>
      <c r="G68" s="4">
        <f t="shared" si="4"/>
        <v>59.586301369863016</v>
      </c>
      <c r="H68" s="45" t="s">
        <v>189</v>
      </c>
    </row>
    <row r="69" spans="1:8" ht="15">
      <c r="A69" s="7">
        <f t="shared" si="2"/>
        <v>66</v>
      </c>
      <c r="B69" s="26" t="s">
        <v>61</v>
      </c>
      <c r="C69" s="25">
        <v>15682</v>
      </c>
      <c r="D69" s="25">
        <v>22188</v>
      </c>
      <c r="E69" s="2"/>
      <c r="F69" s="4">
        <f t="shared" si="3"/>
        <v>76.40821917808219</v>
      </c>
      <c r="G69" s="4">
        <f t="shared" si="4"/>
        <v>58.583561643835615</v>
      </c>
      <c r="H69" s="45" t="s">
        <v>172</v>
      </c>
    </row>
    <row r="70" spans="1:8" ht="15">
      <c r="A70" s="7">
        <f aca="true" t="shared" si="5" ref="A70:A133">A69+1</f>
        <v>67</v>
      </c>
      <c r="B70" s="26" t="s">
        <v>62</v>
      </c>
      <c r="C70" s="25">
        <v>15719</v>
      </c>
      <c r="D70" s="25">
        <v>22188</v>
      </c>
      <c r="E70" s="2"/>
      <c r="F70" s="4">
        <f t="shared" si="3"/>
        <v>76.30684931506849</v>
      </c>
      <c r="G70" s="4">
        <f t="shared" si="4"/>
        <v>58.583561643835615</v>
      </c>
      <c r="H70" s="45" t="s">
        <v>184</v>
      </c>
    </row>
    <row r="71" spans="1:8" ht="15">
      <c r="A71" s="7">
        <f t="shared" si="5"/>
        <v>68</v>
      </c>
      <c r="B71" s="26" t="s">
        <v>67</v>
      </c>
      <c r="C71" s="25">
        <v>15719</v>
      </c>
      <c r="D71" s="25">
        <v>22188</v>
      </c>
      <c r="E71" s="2"/>
      <c r="F71" s="4">
        <f t="shared" si="3"/>
        <v>76.30684931506849</v>
      </c>
      <c r="G71" s="4">
        <f t="shared" si="4"/>
        <v>58.583561643835615</v>
      </c>
      <c r="H71" s="45" t="s">
        <v>191</v>
      </c>
    </row>
    <row r="72" spans="1:8" ht="15">
      <c r="A72" s="7">
        <f t="shared" si="5"/>
        <v>69</v>
      </c>
      <c r="B72" s="26" t="s">
        <v>64</v>
      </c>
      <c r="C72" s="25">
        <v>15838</v>
      </c>
      <c r="D72" s="25">
        <v>22188</v>
      </c>
      <c r="E72" s="2"/>
      <c r="F72" s="4">
        <f t="shared" si="3"/>
        <v>75.98082191780821</v>
      </c>
      <c r="G72" s="4">
        <f t="shared" si="4"/>
        <v>58.583561643835615</v>
      </c>
      <c r="H72" s="45" t="s">
        <v>180</v>
      </c>
    </row>
    <row r="73" spans="1:8" ht="15">
      <c r="A73" s="7">
        <f t="shared" si="5"/>
        <v>70</v>
      </c>
      <c r="B73" s="26" t="s">
        <v>65</v>
      </c>
      <c r="C73" s="25">
        <v>15922</v>
      </c>
      <c r="D73" s="25">
        <v>22188</v>
      </c>
      <c r="E73" s="2"/>
      <c r="F73" s="4">
        <f t="shared" si="3"/>
        <v>75.75068493150685</v>
      </c>
      <c r="G73" s="4">
        <f t="shared" si="4"/>
        <v>58.583561643835615</v>
      </c>
      <c r="H73" s="45" t="s">
        <v>192</v>
      </c>
    </row>
    <row r="74" spans="1:8" ht="15">
      <c r="A74" s="7">
        <f t="shared" si="5"/>
        <v>71</v>
      </c>
      <c r="B74" s="26" t="s">
        <v>66</v>
      </c>
      <c r="C74" s="25">
        <v>16028</v>
      </c>
      <c r="D74" s="25">
        <v>22188</v>
      </c>
      <c r="E74" s="2"/>
      <c r="F74" s="4">
        <f t="shared" si="3"/>
        <v>75.46027397260274</v>
      </c>
      <c r="G74" s="4">
        <f t="shared" si="4"/>
        <v>58.583561643835615</v>
      </c>
      <c r="H74" s="45" t="s">
        <v>185</v>
      </c>
    </row>
    <row r="75" spans="1:8" ht="15">
      <c r="A75" s="7">
        <f t="shared" si="5"/>
        <v>72</v>
      </c>
      <c r="B75" s="26" t="s">
        <v>68</v>
      </c>
      <c r="C75" s="25">
        <v>16160</v>
      </c>
      <c r="D75" s="25">
        <v>22553</v>
      </c>
      <c r="E75" s="2"/>
      <c r="F75" s="4">
        <f t="shared" si="3"/>
        <v>75.0986301369863</v>
      </c>
      <c r="G75" s="4">
        <f t="shared" si="4"/>
        <v>57.583561643835615</v>
      </c>
      <c r="H75" s="45" t="s">
        <v>175</v>
      </c>
    </row>
    <row r="76" spans="1:8" ht="15">
      <c r="A76" s="7">
        <f t="shared" si="5"/>
        <v>73</v>
      </c>
      <c r="B76" s="26" t="s">
        <v>71</v>
      </c>
      <c r="C76" s="25">
        <v>16222</v>
      </c>
      <c r="D76" s="25">
        <v>23283</v>
      </c>
      <c r="E76" s="2"/>
      <c r="F76" s="4">
        <f t="shared" si="3"/>
        <v>74.92876712328767</v>
      </c>
      <c r="G76" s="4">
        <f t="shared" si="4"/>
        <v>55.583561643835615</v>
      </c>
      <c r="H76" s="45" t="s">
        <v>176</v>
      </c>
    </row>
    <row r="77" spans="1:8" ht="15">
      <c r="A77" s="7">
        <f t="shared" si="5"/>
        <v>74</v>
      </c>
      <c r="B77" s="26" t="s">
        <v>69</v>
      </c>
      <c r="C77" s="25">
        <v>16236</v>
      </c>
      <c r="D77" s="25">
        <v>23649</v>
      </c>
      <c r="E77" s="2"/>
      <c r="F77" s="4">
        <f t="shared" si="3"/>
        <v>74.89041095890411</v>
      </c>
      <c r="G77" s="4">
        <f t="shared" si="4"/>
        <v>54.58082191780822</v>
      </c>
      <c r="H77" s="45" t="s">
        <v>185</v>
      </c>
    </row>
    <row r="78" spans="1:8" ht="15">
      <c r="A78" s="7">
        <f t="shared" si="5"/>
        <v>75</v>
      </c>
      <c r="B78" s="26" t="s">
        <v>72</v>
      </c>
      <c r="C78" s="25">
        <v>16383</v>
      </c>
      <c r="D78" s="25">
        <v>23283</v>
      </c>
      <c r="E78" s="2"/>
      <c r="F78" s="4">
        <f t="shared" si="3"/>
        <v>74.4876712328767</v>
      </c>
      <c r="G78" s="4">
        <f t="shared" si="4"/>
        <v>55.583561643835615</v>
      </c>
      <c r="H78" s="45" t="s">
        <v>171</v>
      </c>
    </row>
    <row r="79" spans="1:8" ht="15">
      <c r="A79" s="7">
        <f t="shared" si="5"/>
        <v>76</v>
      </c>
      <c r="B79" s="26" t="s">
        <v>70</v>
      </c>
      <c r="C79" s="25">
        <v>16405</v>
      </c>
      <c r="D79" s="25">
        <v>22918</v>
      </c>
      <c r="E79" s="2"/>
      <c r="F79" s="4">
        <f t="shared" si="3"/>
        <v>74.42739726027398</v>
      </c>
      <c r="G79" s="4">
        <f t="shared" si="4"/>
        <v>56.583561643835615</v>
      </c>
      <c r="H79" s="45" t="s">
        <v>190</v>
      </c>
    </row>
    <row r="80" spans="1:8" ht="15">
      <c r="A80" s="7">
        <f t="shared" si="5"/>
        <v>77</v>
      </c>
      <c r="B80" s="26" t="s">
        <v>74</v>
      </c>
      <c r="C80" s="25">
        <v>16621</v>
      </c>
      <c r="D80" s="25">
        <v>23649</v>
      </c>
      <c r="E80" s="2"/>
      <c r="F80" s="4">
        <f t="shared" si="3"/>
        <v>73.83561643835617</v>
      </c>
      <c r="G80" s="4">
        <f t="shared" si="4"/>
        <v>54.58082191780822</v>
      </c>
      <c r="H80" s="45" t="s">
        <v>189</v>
      </c>
    </row>
    <row r="81" spans="1:8" ht="15">
      <c r="A81" s="7">
        <f t="shared" si="5"/>
        <v>78</v>
      </c>
      <c r="B81" s="26" t="s">
        <v>73</v>
      </c>
      <c r="C81" s="25">
        <v>16441</v>
      </c>
      <c r="D81" s="25">
        <v>23283</v>
      </c>
      <c r="E81" s="2"/>
      <c r="F81" s="4">
        <f t="shared" si="3"/>
        <v>74.32876712328768</v>
      </c>
      <c r="G81" s="4">
        <f t="shared" si="4"/>
        <v>55.583561643835615</v>
      </c>
      <c r="H81" s="45" t="s">
        <v>177</v>
      </c>
    </row>
    <row r="82" spans="1:8" ht="15">
      <c r="A82" s="7">
        <f t="shared" si="5"/>
        <v>79</v>
      </c>
      <c r="B82" s="26" t="s">
        <v>75</v>
      </c>
      <c r="C82" s="25">
        <v>16837</v>
      </c>
      <c r="D82" s="25">
        <v>23283</v>
      </c>
      <c r="E82" s="2"/>
      <c r="F82" s="4">
        <f t="shared" si="3"/>
        <v>73.24383561643836</v>
      </c>
      <c r="G82" s="4">
        <f t="shared" si="4"/>
        <v>55.583561643835615</v>
      </c>
      <c r="H82" s="45" t="s">
        <v>185</v>
      </c>
    </row>
    <row r="83" spans="1:8" ht="15">
      <c r="A83" s="7">
        <f t="shared" si="5"/>
        <v>80</v>
      </c>
      <c r="B83" s="26" t="s">
        <v>76</v>
      </c>
      <c r="C83" s="25">
        <v>16850</v>
      </c>
      <c r="D83" s="25">
        <v>23283</v>
      </c>
      <c r="E83" s="2"/>
      <c r="F83" s="4">
        <f t="shared" si="3"/>
        <v>73.20821917808219</v>
      </c>
      <c r="G83" s="4">
        <f t="shared" si="4"/>
        <v>55.583561643835615</v>
      </c>
      <c r="H83" s="45" t="s">
        <v>176</v>
      </c>
    </row>
    <row r="84" spans="1:8" ht="15">
      <c r="A84" s="7">
        <f t="shared" si="5"/>
        <v>81</v>
      </c>
      <c r="B84" s="26" t="s">
        <v>77</v>
      </c>
      <c r="C84" s="25">
        <v>16973</v>
      </c>
      <c r="D84" s="25">
        <v>24014</v>
      </c>
      <c r="E84" s="2"/>
      <c r="F84" s="4">
        <f t="shared" si="3"/>
        <v>72.87123287671233</v>
      </c>
      <c r="G84" s="4">
        <f t="shared" si="4"/>
        <v>53.58082191780822</v>
      </c>
      <c r="H84" s="45" t="s">
        <v>175</v>
      </c>
    </row>
    <row r="85" spans="1:8" ht="15">
      <c r="A85" s="7">
        <f t="shared" si="5"/>
        <v>82</v>
      </c>
      <c r="B85" s="26" t="s">
        <v>78</v>
      </c>
      <c r="C85" s="25">
        <v>17318</v>
      </c>
      <c r="D85" s="25">
        <v>23649</v>
      </c>
      <c r="E85" s="2" t="s">
        <v>134</v>
      </c>
      <c r="F85" s="4">
        <f t="shared" si="3"/>
        <v>71.92602739726027</v>
      </c>
      <c r="G85" s="4">
        <f t="shared" si="4"/>
        <v>54.58082191780822</v>
      </c>
      <c r="H85" s="45" t="s">
        <v>193</v>
      </c>
    </row>
    <row r="86" spans="1:8" ht="15">
      <c r="A86" s="7">
        <f t="shared" si="5"/>
        <v>83</v>
      </c>
      <c r="B86" s="26" t="s">
        <v>144</v>
      </c>
      <c r="C86" s="25">
        <v>17461</v>
      </c>
      <c r="D86" s="25">
        <v>26768</v>
      </c>
      <c r="E86" s="2"/>
      <c r="F86" s="4">
        <f t="shared" si="3"/>
        <v>71.53424657534246</v>
      </c>
      <c r="G86" s="4">
        <f t="shared" si="4"/>
        <v>46.035616438356165</v>
      </c>
      <c r="H86" s="45" t="s">
        <v>171</v>
      </c>
    </row>
    <row r="87" spans="1:8" ht="15">
      <c r="A87" s="7">
        <f t="shared" si="5"/>
        <v>84</v>
      </c>
      <c r="B87" s="26" t="s">
        <v>79</v>
      </c>
      <c r="C87" s="25">
        <v>17697</v>
      </c>
      <c r="D87" s="25">
        <v>24744</v>
      </c>
      <c r="E87" s="2"/>
      <c r="F87" s="4">
        <f t="shared" si="3"/>
        <v>70.88767123287671</v>
      </c>
      <c r="G87" s="4">
        <f t="shared" si="4"/>
        <v>51.58082191780822</v>
      </c>
      <c r="H87" s="45" t="s">
        <v>190</v>
      </c>
    </row>
    <row r="88" spans="1:8" ht="15">
      <c r="A88" s="7">
        <f t="shared" si="5"/>
        <v>85</v>
      </c>
      <c r="B88" s="26" t="s">
        <v>80</v>
      </c>
      <c r="C88" s="25">
        <v>17832</v>
      </c>
      <c r="D88" s="25">
        <v>27496</v>
      </c>
      <c r="E88" s="2"/>
      <c r="F88" s="4">
        <f t="shared" si="3"/>
        <v>70.51780821917808</v>
      </c>
      <c r="G88" s="4">
        <f t="shared" si="4"/>
        <v>44.04109589041096</v>
      </c>
      <c r="H88" s="45" t="s">
        <v>197</v>
      </c>
    </row>
    <row r="89" spans="1:8" ht="15">
      <c r="A89" s="7">
        <f t="shared" si="5"/>
        <v>86</v>
      </c>
      <c r="B89" s="26" t="s">
        <v>83</v>
      </c>
      <c r="C89" s="25">
        <v>17909</v>
      </c>
      <c r="D89" s="25">
        <v>25474</v>
      </c>
      <c r="E89" s="2"/>
      <c r="F89" s="4">
        <f t="shared" si="3"/>
        <v>70.30684931506849</v>
      </c>
      <c r="G89" s="4">
        <f t="shared" si="4"/>
        <v>49.58082191780822</v>
      </c>
      <c r="H89" s="45" t="s">
        <v>185</v>
      </c>
    </row>
    <row r="90" spans="1:8" ht="15">
      <c r="A90" s="7">
        <f t="shared" si="5"/>
        <v>87</v>
      </c>
      <c r="B90" s="26" t="s">
        <v>81</v>
      </c>
      <c r="C90" s="25">
        <v>18041</v>
      </c>
      <c r="D90" s="25">
        <v>24379</v>
      </c>
      <c r="E90" s="2"/>
      <c r="F90" s="4">
        <f t="shared" si="3"/>
        <v>69.94520547945206</v>
      </c>
      <c r="G90" s="4">
        <f t="shared" si="4"/>
        <v>52.58082191780822</v>
      </c>
      <c r="H90" s="45" t="s">
        <v>187</v>
      </c>
    </row>
    <row r="91" spans="1:8" ht="15">
      <c r="A91" s="7">
        <f t="shared" si="5"/>
        <v>88</v>
      </c>
      <c r="B91" s="26" t="s">
        <v>82</v>
      </c>
      <c r="C91" s="25">
        <v>18109</v>
      </c>
      <c r="D91" s="25">
        <v>24379</v>
      </c>
      <c r="E91" s="2"/>
      <c r="F91" s="4">
        <f t="shared" si="3"/>
        <v>69.75890410958904</v>
      </c>
      <c r="G91" s="4">
        <f t="shared" si="4"/>
        <v>52.58082191780822</v>
      </c>
      <c r="H91" s="45" t="s">
        <v>187</v>
      </c>
    </row>
    <row r="92" spans="1:8" ht="15">
      <c r="A92" s="7">
        <f t="shared" si="5"/>
        <v>89</v>
      </c>
      <c r="B92" s="26" t="s">
        <v>142</v>
      </c>
      <c r="C92" s="25">
        <v>18258</v>
      </c>
      <c r="D92" s="25">
        <v>24379</v>
      </c>
      <c r="E92" s="2"/>
      <c r="F92" s="4">
        <f t="shared" si="3"/>
        <v>69.35068493150685</v>
      </c>
      <c r="G92" s="4">
        <f t="shared" si="4"/>
        <v>52.58082191780822</v>
      </c>
      <c r="H92" s="45" t="s">
        <v>174</v>
      </c>
    </row>
    <row r="93" spans="1:8" ht="15">
      <c r="A93" s="7">
        <f t="shared" si="5"/>
        <v>90</v>
      </c>
      <c r="B93" s="26" t="s">
        <v>86</v>
      </c>
      <c r="C93" s="25">
        <v>18762</v>
      </c>
      <c r="D93" s="25">
        <v>25838</v>
      </c>
      <c r="E93" s="2"/>
      <c r="F93" s="4">
        <f t="shared" si="3"/>
        <v>67.96986301369863</v>
      </c>
      <c r="G93" s="4">
        <f t="shared" si="4"/>
        <v>48.583561643835615</v>
      </c>
      <c r="H93" s="45" t="s">
        <v>186</v>
      </c>
    </row>
    <row r="94" spans="1:8" ht="15">
      <c r="A94" s="7">
        <f t="shared" si="5"/>
        <v>91</v>
      </c>
      <c r="B94" s="26" t="s">
        <v>87</v>
      </c>
      <c r="C94" s="25">
        <v>18871</v>
      </c>
      <c r="D94" s="25">
        <v>25474</v>
      </c>
      <c r="E94" s="2"/>
      <c r="F94" s="4">
        <f t="shared" si="3"/>
        <v>67.67123287671232</v>
      </c>
      <c r="G94" s="4">
        <f t="shared" si="4"/>
        <v>49.58082191780822</v>
      </c>
      <c r="H94" s="45" t="s">
        <v>174</v>
      </c>
    </row>
    <row r="95" spans="1:8" ht="15">
      <c r="A95" s="7">
        <f t="shared" si="5"/>
        <v>92</v>
      </c>
      <c r="B95" s="26" t="s">
        <v>84</v>
      </c>
      <c r="C95" s="25">
        <v>18902</v>
      </c>
      <c r="D95" s="25">
        <v>25474</v>
      </c>
      <c r="E95" s="2"/>
      <c r="F95" s="4">
        <f t="shared" si="3"/>
        <v>67.58630136986301</v>
      </c>
      <c r="G95" s="4">
        <f t="shared" si="4"/>
        <v>49.58082191780822</v>
      </c>
      <c r="H95" s="45" t="s">
        <v>194</v>
      </c>
    </row>
    <row r="96" spans="1:8" ht="15">
      <c r="A96" s="7">
        <f t="shared" si="5"/>
        <v>93</v>
      </c>
      <c r="B96" s="26" t="s">
        <v>85</v>
      </c>
      <c r="C96" s="25">
        <v>18937</v>
      </c>
      <c r="D96" s="25">
        <v>25474</v>
      </c>
      <c r="E96" s="2"/>
      <c r="F96" s="4">
        <f t="shared" si="3"/>
        <v>67.4904109589041</v>
      </c>
      <c r="G96" s="4">
        <f t="shared" si="4"/>
        <v>49.58082191780822</v>
      </c>
      <c r="H96" s="45" t="s">
        <v>192</v>
      </c>
    </row>
    <row r="97" spans="1:8" ht="15">
      <c r="A97" s="7">
        <f t="shared" si="5"/>
        <v>94</v>
      </c>
      <c r="B97" s="26" t="s">
        <v>88</v>
      </c>
      <c r="C97" s="25">
        <v>19112</v>
      </c>
      <c r="D97" s="25">
        <v>25838</v>
      </c>
      <c r="E97" s="2"/>
      <c r="F97" s="4">
        <f t="shared" si="3"/>
        <v>67.01095890410959</v>
      </c>
      <c r="G97" s="4">
        <f t="shared" si="4"/>
        <v>48.583561643835615</v>
      </c>
      <c r="H97" s="45" t="s">
        <v>181</v>
      </c>
    </row>
    <row r="98" spans="1:8" ht="15">
      <c r="A98" s="7">
        <f t="shared" si="5"/>
        <v>95</v>
      </c>
      <c r="B98" s="26" t="s">
        <v>91</v>
      </c>
      <c r="C98" s="25">
        <v>19405</v>
      </c>
      <c r="D98" s="25">
        <v>36067</v>
      </c>
      <c r="E98" s="2"/>
      <c r="F98" s="4">
        <f t="shared" si="3"/>
        <v>66.20821917808219</v>
      </c>
      <c r="G98" s="4">
        <f t="shared" si="4"/>
        <v>20.55890410958904</v>
      </c>
      <c r="H98" s="45" t="s">
        <v>175</v>
      </c>
    </row>
    <row r="99" spans="1:8" ht="15">
      <c r="A99" s="7">
        <f t="shared" si="5"/>
        <v>96</v>
      </c>
      <c r="B99" s="26" t="s">
        <v>90</v>
      </c>
      <c r="C99" s="25">
        <v>19434</v>
      </c>
      <c r="D99" s="25">
        <v>28397</v>
      </c>
      <c r="E99" s="2"/>
      <c r="F99" s="4">
        <f t="shared" si="3"/>
        <v>66.12876712328767</v>
      </c>
      <c r="G99" s="4">
        <f t="shared" si="4"/>
        <v>41.57260273972603</v>
      </c>
      <c r="H99" s="45" t="s">
        <v>172</v>
      </c>
    </row>
    <row r="100" spans="1:8" ht="15">
      <c r="A100" s="7">
        <f t="shared" si="5"/>
        <v>97</v>
      </c>
      <c r="B100" s="26" t="s">
        <v>89</v>
      </c>
      <c r="C100" s="25">
        <v>19669</v>
      </c>
      <c r="D100" s="25">
        <v>25838</v>
      </c>
      <c r="E100" s="2"/>
      <c r="F100" s="4">
        <f t="shared" si="3"/>
        <v>65.48493150684932</v>
      </c>
      <c r="G100" s="4">
        <f t="shared" si="4"/>
        <v>48.583561643835615</v>
      </c>
      <c r="H100" s="45" t="s">
        <v>178</v>
      </c>
    </row>
    <row r="101" spans="1:8" ht="15">
      <c r="A101" s="7">
        <f t="shared" si="5"/>
        <v>98</v>
      </c>
      <c r="B101" s="26" t="s">
        <v>92</v>
      </c>
      <c r="C101" s="25">
        <v>19938</v>
      </c>
      <c r="D101" s="25">
        <v>27665</v>
      </c>
      <c r="E101" s="2"/>
      <c r="F101" s="4">
        <f t="shared" si="3"/>
        <v>64.74794520547945</v>
      </c>
      <c r="G101" s="4">
        <f t="shared" si="4"/>
        <v>43.57808219178082</v>
      </c>
      <c r="H101" s="45" t="s">
        <v>184</v>
      </c>
    </row>
    <row r="102" spans="1:8" ht="15">
      <c r="A102" s="7">
        <f t="shared" si="5"/>
        <v>99</v>
      </c>
      <c r="B102" s="26" t="s">
        <v>93</v>
      </c>
      <c r="C102" s="25">
        <v>20018</v>
      </c>
      <c r="D102" s="25">
        <v>27301</v>
      </c>
      <c r="E102" s="2"/>
      <c r="F102" s="4">
        <f t="shared" si="3"/>
        <v>64.52876712328766</v>
      </c>
      <c r="G102" s="4">
        <f t="shared" si="4"/>
        <v>44.57534246575342</v>
      </c>
      <c r="H102" s="45" t="s">
        <v>193</v>
      </c>
    </row>
    <row r="103" spans="1:8" ht="15">
      <c r="A103" s="7">
        <f t="shared" si="5"/>
        <v>100</v>
      </c>
      <c r="B103" s="26" t="s">
        <v>94</v>
      </c>
      <c r="C103" s="25">
        <v>20112</v>
      </c>
      <c r="D103" s="25">
        <v>29856</v>
      </c>
      <c r="E103" s="2"/>
      <c r="F103" s="4">
        <f t="shared" si="3"/>
        <v>64.27123287671233</v>
      </c>
      <c r="G103" s="4">
        <f t="shared" si="4"/>
        <v>37.57534246575342</v>
      </c>
      <c r="H103" s="45" t="s">
        <v>195</v>
      </c>
    </row>
    <row r="104" spans="1:8" ht="15">
      <c r="A104" s="7">
        <f t="shared" si="5"/>
        <v>101</v>
      </c>
      <c r="B104" s="26" t="s">
        <v>96</v>
      </c>
      <c r="C104" s="25">
        <v>20144</v>
      </c>
      <c r="D104" s="25">
        <v>28032</v>
      </c>
      <c r="E104" s="2"/>
      <c r="F104" s="4">
        <f t="shared" si="3"/>
        <v>64.18356164383562</v>
      </c>
      <c r="G104" s="4">
        <f t="shared" si="4"/>
        <v>42.57260273972603</v>
      </c>
      <c r="H104" s="45" t="s">
        <v>186</v>
      </c>
    </row>
    <row r="105" spans="1:8" ht="15">
      <c r="A105" s="7">
        <f t="shared" si="5"/>
        <v>102</v>
      </c>
      <c r="B105" s="26" t="s">
        <v>95</v>
      </c>
      <c r="C105" s="25">
        <v>20416</v>
      </c>
      <c r="D105" s="25">
        <v>27665</v>
      </c>
      <c r="E105" s="2"/>
      <c r="F105" s="4">
        <f t="shared" si="3"/>
        <v>63.43835616438356</v>
      </c>
      <c r="G105" s="4">
        <f t="shared" si="4"/>
        <v>43.57808219178082</v>
      </c>
      <c r="H105" s="45" t="s">
        <v>173</v>
      </c>
    </row>
    <row r="106" spans="1:8" ht="15">
      <c r="A106" s="7">
        <f t="shared" si="5"/>
        <v>103</v>
      </c>
      <c r="B106" s="26" t="s">
        <v>97</v>
      </c>
      <c r="C106" s="25">
        <v>20426</v>
      </c>
      <c r="D106" s="25">
        <v>28032</v>
      </c>
      <c r="E106" s="2"/>
      <c r="F106" s="4">
        <f t="shared" si="3"/>
        <v>63.41095890410959</v>
      </c>
      <c r="G106" s="4">
        <f t="shared" si="4"/>
        <v>42.57260273972603</v>
      </c>
      <c r="H106" s="45" t="s">
        <v>188</v>
      </c>
    </row>
    <row r="107" spans="1:8" ht="15">
      <c r="A107" s="7">
        <f t="shared" si="5"/>
        <v>104</v>
      </c>
      <c r="B107" s="26" t="s">
        <v>98</v>
      </c>
      <c r="C107" s="25">
        <v>20460</v>
      </c>
      <c r="D107" s="25">
        <v>28032</v>
      </c>
      <c r="E107" s="2"/>
      <c r="F107" s="4">
        <f t="shared" si="3"/>
        <v>63.31780821917808</v>
      </c>
      <c r="G107" s="4">
        <f t="shared" si="4"/>
        <v>42.57260273972603</v>
      </c>
      <c r="H107" s="45" t="s">
        <v>178</v>
      </c>
    </row>
    <row r="108" spans="1:8" ht="15">
      <c r="A108" s="7">
        <f t="shared" si="5"/>
        <v>105</v>
      </c>
      <c r="B108" s="26" t="s">
        <v>99</v>
      </c>
      <c r="C108" s="25">
        <v>20482</v>
      </c>
      <c r="D108" s="25">
        <v>28032</v>
      </c>
      <c r="E108" s="2"/>
      <c r="F108" s="4">
        <f t="shared" si="3"/>
        <v>63.25753424657534</v>
      </c>
      <c r="G108" s="4">
        <f t="shared" si="4"/>
        <v>42.57260273972603</v>
      </c>
      <c r="H108" s="45" t="s">
        <v>196</v>
      </c>
    </row>
    <row r="109" spans="1:8" ht="15">
      <c r="A109" s="7">
        <f t="shared" si="5"/>
        <v>106</v>
      </c>
      <c r="B109" s="26" t="s">
        <v>100</v>
      </c>
      <c r="C109" s="25">
        <v>20694</v>
      </c>
      <c r="D109" s="25">
        <v>28032</v>
      </c>
      <c r="E109" s="2"/>
      <c r="F109" s="4">
        <f t="shared" si="3"/>
        <v>62.676712328767124</v>
      </c>
      <c r="G109" s="4">
        <f t="shared" si="4"/>
        <v>42.57260273972603</v>
      </c>
      <c r="H109" s="45" t="s">
        <v>173</v>
      </c>
    </row>
    <row r="110" spans="1:8" ht="15">
      <c r="A110" s="7">
        <f t="shared" si="5"/>
        <v>107</v>
      </c>
      <c r="B110" s="26" t="s">
        <v>145</v>
      </c>
      <c r="C110" s="25">
        <v>20726</v>
      </c>
      <c r="D110" s="25">
        <v>28032</v>
      </c>
      <c r="E110" s="2"/>
      <c r="F110" s="4">
        <f t="shared" si="3"/>
        <v>62.58904109589041</v>
      </c>
      <c r="G110" s="4">
        <f t="shared" si="4"/>
        <v>42.57260273972603</v>
      </c>
      <c r="H110" s="45" t="s">
        <v>192</v>
      </c>
    </row>
    <row r="111" spans="1:8" ht="15">
      <c r="A111" s="7">
        <f t="shared" si="5"/>
        <v>108</v>
      </c>
      <c r="B111" s="26" t="s">
        <v>101</v>
      </c>
      <c r="C111" s="25">
        <v>20834</v>
      </c>
      <c r="D111" s="25">
        <v>28397</v>
      </c>
      <c r="E111" s="2"/>
      <c r="F111" s="4">
        <f t="shared" si="3"/>
        <v>62.293150684931504</v>
      </c>
      <c r="G111" s="4">
        <f t="shared" si="4"/>
        <v>41.57260273972603</v>
      </c>
      <c r="H111" s="45" t="s">
        <v>191</v>
      </c>
    </row>
    <row r="112" spans="1:8" ht="15">
      <c r="A112" s="7">
        <f t="shared" si="5"/>
        <v>109</v>
      </c>
      <c r="B112" s="26" t="s">
        <v>103</v>
      </c>
      <c r="C112" s="25">
        <v>20844</v>
      </c>
      <c r="D112" s="25">
        <v>29858</v>
      </c>
      <c r="E112" s="2"/>
      <c r="F112" s="4">
        <f t="shared" si="3"/>
        <v>62.26575342465753</v>
      </c>
      <c r="G112" s="4">
        <f t="shared" si="4"/>
        <v>37.56986301369863</v>
      </c>
      <c r="H112" s="45" t="s">
        <v>188</v>
      </c>
    </row>
    <row r="113" spans="1:8" ht="15">
      <c r="A113" s="7">
        <f t="shared" si="5"/>
        <v>110</v>
      </c>
      <c r="B113" s="26" t="s">
        <v>102</v>
      </c>
      <c r="C113" s="25">
        <v>21156</v>
      </c>
      <c r="D113" s="25">
        <v>29127</v>
      </c>
      <c r="E113" s="2"/>
      <c r="F113" s="4">
        <f t="shared" si="3"/>
        <v>61.41095890410959</v>
      </c>
      <c r="G113" s="4">
        <f t="shared" si="4"/>
        <v>39.57260273972603</v>
      </c>
      <c r="H113" s="45" t="s">
        <v>187</v>
      </c>
    </row>
    <row r="114" spans="1:8" ht="15">
      <c r="A114" s="7">
        <f t="shared" si="5"/>
        <v>111</v>
      </c>
      <c r="B114" s="26" t="s">
        <v>105</v>
      </c>
      <c r="C114" s="25">
        <v>21273</v>
      </c>
      <c r="D114" s="25">
        <v>29493</v>
      </c>
      <c r="E114" s="2"/>
      <c r="F114" s="4">
        <f t="shared" si="3"/>
        <v>61.09041095890411</v>
      </c>
      <c r="G114" s="4">
        <f t="shared" si="4"/>
        <v>38.56986301369863</v>
      </c>
      <c r="H114" s="45" t="s">
        <v>174</v>
      </c>
    </row>
    <row r="115" spans="1:8" ht="15">
      <c r="A115" s="7">
        <f t="shared" si="5"/>
        <v>112</v>
      </c>
      <c r="B115" s="26" t="s">
        <v>104</v>
      </c>
      <c r="C115" s="25">
        <v>21434</v>
      </c>
      <c r="D115" s="25">
        <v>28762</v>
      </c>
      <c r="E115" s="2"/>
      <c r="F115" s="4">
        <f t="shared" si="3"/>
        <v>60.64931506849315</v>
      </c>
      <c r="G115" s="4">
        <f t="shared" si="4"/>
        <v>40.57260273972603</v>
      </c>
      <c r="H115" s="45" t="s">
        <v>171</v>
      </c>
    </row>
    <row r="116" spans="1:8" ht="15">
      <c r="A116" s="7">
        <f t="shared" si="5"/>
        <v>113</v>
      </c>
      <c r="B116" s="26" t="s">
        <v>151</v>
      </c>
      <c r="C116" s="25">
        <v>21523</v>
      </c>
      <c r="D116" s="25">
        <v>29127</v>
      </c>
      <c r="E116" s="2"/>
      <c r="F116" s="4">
        <f t="shared" si="3"/>
        <v>60.40547945205479</v>
      </c>
      <c r="G116" s="4">
        <f t="shared" si="4"/>
        <v>39.57260273972603</v>
      </c>
      <c r="H116" s="45" t="s">
        <v>177</v>
      </c>
    </row>
    <row r="117" spans="1:8" ht="15">
      <c r="A117" s="7">
        <f t="shared" si="5"/>
        <v>114</v>
      </c>
      <c r="B117" s="26" t="s">
        <v>106</v>
      </c>
      <c r="C117" s="25">
        <v>21687</v>
      </c>
      <c r="D117" s="25">
        <v>29127</v>
      </c>
      <c r="E117" s="2"/>
      <c r="F117" s="4">
        <f t="shared" si="3"/>
        <v>59.95616438356164</v>
      </c>
      <c r="G117" s="4">
        <f t="shared" si="4"/>
        <v>39.57260273972603</v>
      </c>
      <c r="H117" s="45" t="s">
        <v>195</v>
      </c>
    </row>
    <row r="118" spans="1:8" ht="15">
      <c r="A118" s="7">
        <f t="shared" si="5"/>
        <v>115</v>
      </c>
      <c r="B118" s="27" t="s">
        <v>107</v>
      </c>
      <c r="C118" s="25">
        <v>21914</v>
      </c>
      <c r="D118" s="25">
        <v>32072</v>
      </c>
      <c r="E118" s="2"/>
      <c r="F118" s="4">
        <f t="shared" si="3"/>
        <v>59.33424657534247</v>
      </c>
      <c r="G118" s="4">
        <f t="shared" si="4"/>
        <v>31.504109589041096</v>
      </c>
      <c r="H118" s="45" t="s">
        <v>172</v>
      </c>
    </row>
    <row r="119" spans="1:8" ht="15">
      <c r="A119" s="7">
        <f t="shared" si="5"/>
        <v>116</v>
      </c>
      <c r="B119" s="26" t="s">
        <v>108</v>
      </c>
      <c r="C119" s="25">
        <v>22112</v>
      </c>
      <c r="D119" s="25">
        <v>29127</v>
      </c>
      <c r="E119" s="2"/>
      <c r="F119" s="4">
        <f t="shared" si="3"/>
        <v>58.79178082191781</v>
      </c>
      <c r="G119" s="4">
        <f t="shared" si="4"/>
        <v>39.57260273972603</v>
      </c>
      <c r="H119" s="45" t="s">
        <v>175</v>
      </c>
    </row>
    <row r="120" spans="1:8" ht="15">
      <c r="A120" s="7">
        <f t="shared" si="5"/>
        <v>117</v>
      </c>
      <c r="B120" s="26" t="s">
        <v>109</v>
      </c>
      <c r="C120" s="25">
        <v>22167</v>
      </c>
      <c r="D120" s="25">
        <v>29493</v>
      </c>
      <c r="E120" s="2"/>
      <c r="F120" s="4">
        <f t="shared" si="3"/>
        <v>58.64109589041096</v>
      </c>
      <c r="G120" s="4">
        <f t="shared" si="4"/>
        <v>38.56986301369863</v>
      </c>
      <c r="H120" s="45" t="s">
        <v>172</v>
      </c>
    </row>
    <row r="121" spans="1:8" ht="15">
      <c r="A121" s="7">
        <f t="shared" si="5"/>
        <v>118</v>
      </c>
      <c r="B121" s="26" t="s">
        <v>111</v>
      </c>
      <c r="C121" s="25">
        <v>22285</v>
      </c>
      <c r="D121" s="25">
        <v>29869</v>
      </c>
      <c r="E121" s="2"/>
      <c r="F121" s="4">
        <f t="shared" si="3"/>
        <v>58.31780821917808</v>
      </c>
      <c r="G121" s="4">
        <f t="shared" si="4"/>
        <v>37.53972602739726</v>
      </c>
      <c r="H121" s="45" t="s">
        <v>174</v>
      </c>
    </row>
    <row r="122" spans="1:8" ht="15">
      <c r="A122" s="7">
        <f t="shared" si="5"/>
        <v>119</v>
      </c>
      <c r="B122" s="26" t="s">
        <v>152</v>
      </c>
      <c r="C122" s="25">
        <v>22425</v>
      </c>
      <c r="D122" s="25">
        <v>29856</v>
      </c>
      <c r="E122" s="2"/>
      <c r="F122" s="4">
        <f t="shared" si="3"/>
        <v>57.93424657534246</v>
      </c>
      <c r="G122" s="4">
        <f t="shared" si="4"/>
        <v>37.57534246575342</v>
      </c>
      <c r="H122" s="45" t="s">
        <v>193</v>
      </c>
    </row>
    <row r="123" spans="1:8" ht="15">
      <c r="A123" s="7">
        <f t="shared" si="5"/>
        <v>120</v>
      </c>
      <c r="B123" s="26" t="s">
        <v>110</v>
      </c>
      <c r="C123" s="25">
        <v>22428</v>
      </c>
      <c r="D123" s="25">
        <v>29856</v>
      </c>
      <c r="E123" s="2"/>
      <c r="F123" s="4">
        <f t="shared" si="3"/>
        <v>57.92602739726028</v>
      </c>
      <c r="G123" s="4">
        <f t="shared" si="4"/>
        <v>37.57534246575342</v>
      </c>
      <c r="H123" s="45" t="s">
        <v>197</v>
      </c>
    </row>
    <row r="124" spans="1:8" ht="15">
      <c r="A124" s="7">
        <f t="shared" si="5"/>
        <v>121</v>
      </c>
      <c r="B124" s="26" t="s">
        <v>113</v>
      </c>
      <c r="C124" s="25">
        <v>22842</v>
      </c>
      <c r="D124" s="25">
        <v>34241</v>
      </c>
      <c r="E124" s="2"/>
      <c r="F124" s="4">
        <f t="shared" si="3"/>
        <v>56.79178082191781</v>
      </c>
      <c r="G124" s="4">
        <f t="shared" si="4"/>
        <v>25.561643835616437</v>
      </c>
      <c r="H124" s="45" t="s">
        <v>196</v>
      </c>
    </row>
    <row r="125" spans="1:8" ht="15">
      <c r="A125" s="7">
        <f t="shared" si="5"/>
        <v>122</v>
      </c>
      <c r="B125" s="26" t="s">
        <v>112</v>
      </c>
      <c r="C125" s="25">
        <v>22918</v>
      </c>
      <c r="D125" s="25">
        <v>30223</v>
      </c>
      <c r="E125" s="2"/>
      <c r="F125" s="4">
        <f t="shared" si="3"/>
        <v>56.583561643835615</v>
      </c>
      <c r="G125" s="4">
        <f t="shared" si="4"/>
        <v>36.56986301369863</v>
      </c>
      <c r="H125" s="45" t="s">
        <v>195</v>
      </c>
    </row>
    <row r="126" spans="1:8" ht="15">
      <c r="A126" s="7">
        <f t="shared" si="5"/>
        <v>123</v>
      </c>
      <c r="B126" s="26" t="s">
        <v>116</v>
      </c>
      <c r="C126" s="25">
        <v>23031</v>
      </c>
      <c r="D126" s="25">
        <v>30588</v>
      </c>
      <c r="E126" s="2"/>
      <c r="F126" s="4">
        <f t="shared" si="3"/>
        <v>56.273972602739725</v>
      </c>
      <c r="G126" s="4">
        <f t="shared" si="4"/>
        <v>35.56986301369863</v>
      </c>
      <c r="H126" s="45" t="s">
        <v>178</v>
      </c>
    </row>
    <row r="127" spans="1:8" ht="15">
      <c r="A127" s="7">
        <f t="shared" si="5"/>
        <v>124</v>
      </c>
      <c r="B127" s="26" t="s">
        <v>118</v>
      </c>
      <c r="C127" s="25">
        <v>23124</v>
      </c>
      <c r="D127" s="25">
        <v>43007</v>
      </c>
      <c r="E127" s="2"/>
      <c r="F127" s="4">
        <f t="shared" si="3"/>
        <v>56.01917808219178</v>
      </c>
      <c r="G127" s="4">
        <f t="shared" si="4"/>
        <v>1.5452054794520549</v>
      </c>
      <c r="H127" s="45" t="s">
        <v>187</v>
      </c>
    </row>
    <row r="128" spans="1:8" ht="15">
      <c r="A128" s="7">
        <f t="shared" si="5"/>
        <v>125</v>
      </c>
      <c r="B128" s="26" t="s">
        <v>114</v>
      </c>
      <c r="C128" s="25">
        <v>23152</v>
      </c>
      <c r="D128" s="25">
        <v>30588</v>
      </c>
      <c r="E128" s="2"/>
      <c r="F128" s="4">
        <f t="shared" si="3"/>
        <v>55.942465753424656</v>
      </c>
      <c r="G128" s="4">
        <f t="shared" si="4"/>
        <v>35.56986301369863</v>
      </c>
      <c r="H128" s="45" t="s">
        <v>193</v>
      </c>
    </row>
    <row r="129" spans="1:8" ht="15">
      <c r="A129" s="7">
        <f t="shared" si="5"/>
        <v>126</v>
      </c>
      <c r="B129" s="26" t="s">
        <v>115</v>
      </c>
      <c r="C129" s="25">
        <v>23230</v>
      </c>
      <c r="D129" s="25">
        <v>30588</v>
      </c>
      <c r="E129" s="2"/>
      <c r="F129" s="4">
        <f t="shared" si="3"/>
        <v>55.728767123287675</v>
      </c>
      <c r="G129" s="4">
        <f t="shared" si="4"/>
        <v>35.56986301369863</v>
      </c>
      <c r="H129" s="45" t="s">
        <v>172</v>
      </c>
    </row>
    <row r="130" spans="1:8" ht="15">
      <c r="A130" s="7">
        <f t="shared" si="5"/>
        <v>127</v>
      </c>
      <c r="B130" s="26" t="s">
        <v>117</v>
      </c>
      <c r="C130" s="25">
        <v>23322</v>
      </c>
      <c r="D130" s="25">
        <v>33510</v>
      </c>
      <c r="E130" s="2"/>
      <c r="F130" s="4">
        <f aca="true" t="shared" si="6" ref="F130:F143">($D$1-C130)/365</f>
        <v>55.47671232876712</v>
      </c>
      <c r="G130" s="4">
        <f aca="true" t="shared" si="7" ref="G130:G143">($D$1-D130)/365</f>
        <v>27.564383561643837</v>
      </c>
      <c r="H130" s="45" t="s">
        <v>186</v>
      </c>
    </row>
    <row r="131" spans="1:8" ht="15">
      <c r="A131" s="7">
        <f t="shared" si="5"/>
        <v>128</v>
      </c>
      <c r="B131" s="26" t="s">
        <v>119</v>
      </c>
      <c r="C131" s="25">
        <v>23690</v>
      </c>
      <c r="D131" s="25">
        <v>33510</v>
      </c>
      <c r="E131" s="2"/>
      <c r="F131" s="4">
        <f t="shared" si="6"/>
        <v>54.46849315068493</v>
      </c>
      <c r="G131" s="4">
        <f t="shared" si="7"/>
        <v>27.564383561643837</v>
      </c>
      <c r="H131" s="45" t="s">
        <v>187</v>
      </c>
    </row>
    <row r="132" spans="1:8" ht="15">
      <c r="A132" s="7">
        <f t="shared" si="5"/>
        <v>129</v>
      </c>
      <c r="B132" s="26" t="s">
        <v>120</v>
      </c>
      <c r="C132" s="25">
        <v>23801</v>
      </c>
      <c r="D132" s="25">
        <v>31319</v>
      </c>
      <c r="E132" s="2"/>
      <c r="F132" s="4">
        <f t="shared" si="6"/>
        <v>54.16438356164384</v>
      </c>
      <c r="G132" s="4">
        <f t="shared" si="7"/>
        <v>33.56712328767123</v>
      </c>
      <c r="H132" s="45" t="s">
        <v>181</v>
      </c>
    </row>
    <row r="133" spans="1:8" ht="15">
      <c r="A133" s="7">
        <f t="shared" si="5"/>
        <v>130</v>
      </c>
      <c r="B133" s="26" t="s">
        <v>146</v>
      </c>
      <c r="C133" s="25">
        <v>24241</v>
      </c>
      <c r="D133" s="25">
        <v>31684</v>
      </c>
      <c r="E133" s="2"/>
      <c r="F133" s="4">
        <f t="shared" si="6"/>
        <v>52.95890410958904</v>
      </c>
      <c r="G133" s="4">
        <f t="shared" si="7"/>
        <v>32.56712328767123</v>
      </c>
      <c r="H133" s="45" t="s">
        <v>173</v>
      </c>
    </row>
    <row r="134" spans="1:8" ht="15">
      <c r="A134" s="7">
        <f aca="true" t="shared" si="8" ref="A134:A143">A133+1</f>
        <v>131</v>
      </c>
      <c r="B134" s="26" t="s">
        <v>121</v>
      </c>
      <c r="C134" s="25">
        <v>25124</v>
      </c>
      <c r="D134" s="25">
        <v>35337</v>
      </c>
      <c r="E134" s="2"/>
      <c r="F134" s="4">
        <f t="shared" si="6"/>
        <v>50.53972602739726</v>
      </c>
      <c r="G134" s="4">
        <f t="shared" si="7"/>
        <v>22.55890410958904</v>
      </c>
      <c r="H134" s="45" t="s">
        <v>172</v>
      </c>
    </row>
    <row r="135" spans="1:8" ht="15">
      <c r="A135" s="7">
        <f t="shared" si="8"/>
        <v>132</v>
      </c>
      <c r="B135" s="26" t="s">
        <v>122</v>
      </c>
      <c r="C135" s="25">
        <v>25168</v>
      </c>
      <c r="D135" s="25">
        <v>36067</v>
      </c>
      <c r="E135" s="2"/>
      <c r="F135" s="4">
        <f t="shared" si="6"/>
        <v>50.41917808219178</v>
      </c>
      <c r="G135" s="4">
        <f t="shared" si="7"/>
        <v>20.55890410958904</v>
      </c>
      <c r="H135" s="45" t="s">
        <v>173</v>
      </c>
    </row>
    <row r="136" spans="1:8" ht="15">
      <c r="A136" s="7">
        <f t="shared" si="8"/>
        <v>133</v>
      </c>
      <c r="B136" s="26" t="s">
        <v>147</v>
      </c>
      <c r="C136" s="25">
        <v>25502</v>
      </c>
      <c r="D136" s="25">
        <v>32780</v>
      </c>
      <c r="E136" s="2"/>
      <c r="F136" s="4">
        <f t="shared" si="6"/>
        <v>49.50410958904109</v>
      </c>
      <c r="G136" s="4">
        <f t="shared" si="7"/>
        <v>29.564383561643837</v>
      </c>
      <c r="H136" s="45" t="s">
        <v>187</v>
      </c>
    </row>
    <row r="137" spans="1:8" ht="15">
      <c r="A137" s="7">
        <f t="shared" si="8"/>
        <v>134</v>
      </c>
      <c r="B137" s="26" t="s">
        <v>123</v>
      </c>
      <c r="C137" s="25">
        <v>25952</v>
      </c>
      <c r="D137" s="25">
        <v>37892</v>
      </c>
      <c r="E137" s="2"/>
      <c r="F137" s="4">
        <f t="shared" si="6"/>
        <v>48.271232876712325</v>
      </c>
      <c r="G137" s="4">
        <f t="shared" si="7"/>
        <v>15.558904109589042</v>
      </c>
      <c r="H137" s="45" t="s">
        <v>173</v>
      </c>
    </row>
    <row r="138" spans="1:8" ht="15">
      <c r="A138" s="7">
        <f t="shared" si="8"/>
        <v>135</v>
      </c>
      <c r="B138" s="26" t="s">
        <v>124</v>
      </c>
      <c r="C138" s="25">
        <v>26301</v>
      </c>
      <c r="D138" s="25">
        <v>33876</v>
      </c>
      <c r="E138" s="2"/>
      <c r="F138" s="4">
        <f t="shared" si="6"/>
        <v>47.31506849315068</v>
      </c>
      <c r="G138" s="4">
        <f t="shared" si="7"/>
        <v>26.561643835616437</v>
      </c>
      <c r="H138" s="45" t="s">
        <v>177</v>
      </c>
    </row>
    <row r="139" spans="1:8" ht="15">
      <c r="A139" s="7">
        <f t="shared" si="8"/>
        <v>136</v>
      </c>
      <c r="B139" s="26" t="s">
        <v>127</v>
      </c>
      <c r="C139" s="25">
        <v>27241</v>
      </c>
      <c r="D139" s="25">
        <v>40085</v>
      </c>
      <c r="E139" s="2"/>
      <c r="F139" s="4">
        <f t="shared" si="6"/>
        <v>44.73972602739726</v>
      </c>
      <c r="G139" s="4">
        <f t="shared" si="7"/>
        <v>9.550684931506849</v>
      </c>
      <c r="H139" s="45" t="s">
        <v>173</v>
      </c>
    </row>
    <row r="140" spans="1:8" ht="15">
      <c r="A140" s="7">
        <f t="shared" si="8"/>
        <v>137</v>
      </c>
      <c r="B140" s="26" t="s">
        <v>126</v>
      </c>
      <c r="C140" s="25">
        <v>27266</v>
      </c>
      <c r="D140" s="25">
        <v>37892</v>
      </c>
      <c r="E140" s="2"/>
      <c r="F140" s="4">
        <f t="shared" si="6"/>
        <v>44.67123287671233</v>
      </c>
      <c r="G140" s="4">
        <f t="shared" si="7"/>
        <v>15.558904109589042</v>
      </c>
      <c r="H140" s="45" t="s">
        <v>174</v>
      </c>
    </row>
    <row r="141" spans="1:8" ht="15">
      <c r="A141" s="7">
        <f t="shared" si="8"/>
        <v>138</v>
      </c>
      <c r="B141" s="26" t="s">
        <v>125</v>
      </c>
      <c r="C141" s="25">
        <v>27268</v>
      </c>
      <c r="D141" s="25">
        <v>35337</v>
      </c>
      <c r="E141" s="2"/>
      <c r="F141" s="4">
        <f t="shared" si="6"/>
        <v>44.66575342465753</v>
      </c>
      <c r="G141" s="4">
        <f t="shared" si="7"/>
        <v>22.55890410958904</v>
      </c>
      <c r="H141" s="45" t="s">
        <v>186</v>
      </c>
    </row>
    <row r="142" spans="1:8" ht="15">
      <c r="A142" s="7">
        <f t="shared" si="8"/>
        <v>139</v>
      </c>
      <c r="B142" s="26" t="s">
        <v>128</v>
      </c>
      <c r="C142" s="25">
        <v>27675</v>
      </c>
      <c r="D142" s="25">
        <v>34971</v>
      </c>
      <c r="E142" s="2"/>
      <c r="F142" s="4">
        <f t="shared" si="6"/>
        <v>43.55068493150685</v>
      </c>
      <c r="G142" s="4">
        <f t="shared" si="7"/>
        <v>23.561643835616437</v>
      </c>
      <c r="H142" s="45" t="s">
        <v>178</v>
      </c>
    </row>
    <row r="143" spans="1:8" ht="15">
      <c r="A143" s="7">
        <f t="shared" si="8"/>
        <v>140</v>
      </c>
      <c r="B143" s="26" t="s">
        <v>129</v>
      </c>
      <c r="C143" s="25">
        <v>30491</v>
      </c>
      <c r="D143" s="25">
        <v>40085</v>
      </c>
      <c r="E143" s="2"/>
      <c r="F143" s="4">
        <f t="shared" si="6"/>
        <v>35.83561643835616</v>
      </c>
      <c r="G143" s="4">
        <f t="shared" si="7"/>
        <v>9.550684931506849</v>
      </c>
      <c r="H143" s="45" t="s">
        <v>187</v>
      </c>
    </row>
    <row r="144" spans="2:8" ht="15">
      <c r="B144" s="28" t="s">
        <v>138</v>
      </c>
      <c r="C144" s="25">
        <f>SUM(C4:C143)/A143</f>
        <v>17159.22142857143</v>
      </c>
      <c r="D144" s="25">
        <f>SUM(D4:D143)/A143</f>
        <v>24642.57857142857</v>
      </c>
      <c r="E144" s="2"/>
      <c r="F144" s="4">
        <f>SUM(F4:F143)/ROWS(B4:B143)</f>
        <v>72.36103718199608</v>
      </c>
      <c r="G144" s="4">
        <f>SUM(G4:G143)/ROWS(C4:C143)</f>
        <v>51.858688845401126</v>
      </c>
      <c r="H144" s="45"/>
    </row>
    <row r="145" spans="1:4" ht="15">
      <c r="A145" s="7"/>
      <c r="B145" s="15"/>
      <c r="C145" s="29"/>
      <c r="D145" s="15"/>
    </row>
    <row r="146" spans="2:4" ht="15">
      <c r="B146" s="15"/>
      <c r="C146" s="29"/>
      <c r="D146" s="15"/>
    </row>
    <row r="147" spans="2:7" ht="15">
      <c r="B147" s="15"/>
      <c r="C147" s="33"/>
      <c r="D147" s="12"/>
      <c r="E147" s="9"/>
      <c r="F147" s="9"/>
      <c r="G147" s="9"/>
    </row>
    <row r="148" spans="2:7" ht="30">
      <c r="B148" s="15"/>
      <c r="C148" s="50" t="s">
        <v>166</v>
      </c>
      <c r="D148" s="51"/>
      <c r="E148" s="34" t="s">
        <v>154</v>
      </c>
      <c r="F148" s="35" t="s">
        <v>164</v>
      </c>
      <c r="G148" s="35" t="s">
        <v>165</v>
      </c>
    </row>
    <row r="149" spans="2:7" ht="15">
      <c r="B149" s="15"/>
      <c r="C149" s="30" t="s">
        <v>158</v>
      </c>
      <c r="D149" s="12"/>
      <c r="E149" s="40">
        <f>COUNTIF(F4:F143,"&gt;81")</f>
        <v>38</v>
      </c>
      <c r="F149" s="13">
        <f>SUMIF(F4:F143,"&gt;81")/E149</f>
        <v>86.14556596971882</v>
      </c>
      <c r="G149" s="14">
        <f>E149/$E$156</f>
        <v>0.2714285714285714</v>
      </c>
    </row>
    <row r="150" spans="2:7" ht="15">
      <c r="B150" s="15"/>
      <c r="C150" s="31" t="s">
        <v>155</v>
      </c>
      <c r="D150" s="15"/>
      <c r="E150" s="41">
        <f>_xlfn.COUNTIFS(F4:F143,"&gt;76",F4:F143,"&lt;81")</f>
        <v>30</v>
      </c>
      <c r="F150" s="16">
        <f>_xlfn.AVERAGEIFS(F4:F143,F4:F143,"&gt;76",F4:F143,"&lt;81")</f>
        <v>78.64547945205481</v>
      </c>
      <c r="G150" s="14">
        <f aca="true" t="shared" si="9" ref="G150:G156">E150/$E$156</f>
        <v>0.21428571428571427</v>
      </c>
    </row>
    <row r="151" spans="2:7" ht="15">
      <c r="B151" s="15"/>
      <c r="C151" s="32" t="s">
        <v>156</v>
      </c>
      <c r="D151" s="17"/>
      <c r="E151" s="42">
        <f>_xlfn.COUNTIFS(F4:F143,"&gt;71",F4:F143,"&lt;76")</f>
        <v>15</v>
      </c>
      <c r="F151" s="18">
        <f>_xlfn.AVERAGEIFS(F4:F143,F4:F143,"&gt;71",F4:F143,"&lt;75")</f>
        <v>73.6074719800747</v>
      </c>
      <c r="G151" s="14">
        <f t="shared" si="9"/>
        <v>0.10714285714285714</v>
      </c>
    </row>
    <row r="152" spans="2:7" ht="15">
      <c r="B152" s="15"/>
      <c r="C152" s="31" t="s">
        <v>157</v>
      </c>
      <c r="D152" s="15"/>
      <c r="E152" s="41">
        <f>_xlfn.COUNTIFS(F4:F143,"&gt;61",F4:F143,"&lt;71")</f>
        <v>28</v>
      </c>
      <c r="F152" s="16">
        <f>_xlfn.AVERAGEIFS(F4:F143,F4:F143,"&gt;61",F4:F143,"&lt;71")</f>
        <v>65.70714285714284</v>
      </c>
      <c r="G152" s="14">
        <f t="shared" si="9"/>
        <v>0.2</v>
      </c>
    </row>
    <row r="153" spans="2:7" ht="15">
      <c r="B153" s="15"/>
      <c r="C153" s="32" t="s">
        <v>159</v>
      </c>
      <c r="D153" s="17"/>
      <c r="E153" s="42">
        <f>_xlfn.COUNTIFS(F4:F143,"&gt;51",F4:F143,"&lt;61")</f>
        <v>19</v>
      </c>
      <c r="F153" s="18">
        <f>_xlfn.AVERAGEIFS(F4:F143,F4:F143,"&gt;51",F4:F143,"&lt;61")</f>
        <v>57.17707281903388</v>
      </c>
      <c r="G153" s="14">
        <f t="shared" si="9"/>
        <v>0.1357142857142857</v>
      </c>
    </row>
    <row r="154" spans="2:7" ht="15">
      <c r="B154" s="15"/>
      <c r="C154" s="31" t="s">
        <v>160</v>
      </c>
      <c r="D154" s="15"/>
      <c r="E154" s="41">
        <f>_xlfn.COUNTIFS(F4:F143,"&gt;41",F4:F143,"&lt;51")</f>
        <v>9</v>
      </c>
      <c r="F154" s="16">
        <f>_xlfn.AVERAGEIFS(F4:F143,F4:F143,"&gt;41",F4:F143,"&lt;51")</f>
        <v>47.0751902587519</v>
      </c>
      <c r="G154" s="14">
        <f t="shared" si="9"/>
        <v>0.06428571428571428</v>
      </c>
    </row>
    <row r="155" spans="2:7" ht="15">
      <c r="B155" s="15"/>
      <c r="C155" s="32" t="s">
        <v>168</v>
      </c>
      <c r="D155" s="17"/>
      <c r="E155" s="42">
        <f>_xlfn.COUNTIFS(F4:F143,"&gt;31",F4:F143,"&lt;41")</f>
        <v>1</v>
      </c>
      <c r="F155" s="18">
        <f>_xlfn.AVERAGEIFS(F4:F143,F4:F143,"&gt;31",F4:F143,"&lt;41")</f>
        <v>35.83561643835616</v>
      </c>
      <c r="G155" s="14">
        <f t="shared" si="9"/>
        <v>0.007142857142857143</v>
      </c>
    </row>
    <row r="156" spans="5:7" ht="15">
      <c r="E156" s="43">
        <f>SUM(E149:E155)</f>
        <v>140</v>
      </c>
      <c r="F156" s="18">
        <f>AVERAGE(F4:F143)</f>
        <v>72.36103718199608</v>
      </c>
      <c r="G156" s="20">
        <f t="shared" si="9"/>
        <v>1</v>
      </c>
    </row>
    <row r="158" spans="3:4" ht="18">
      <c r="C158" s="50" t="s">
        <v>198</v>
      </c>
      <c r="D158" s="51"/>
    </row>
    <row r="159" spans="3:7" ht="15">
      <c r="C159" s="47" t="s">
        <v>172</v>
      </c>
      <c r="D159" s="48"/>
      <c r="E159" s="2">
        <f>_xlfn.COUNTIFS($H$4:$H$143,"Albino")</f>
        <v>10</v>
      </c>
      <c r="F159" s="49">
        <f>_xlfn.AVERAGEIF($H$4:$H4143,C159,$F4:$F143)</f>
        <v>71.33917808219178</v>
      </c>
      <c r="G159" s="49">
        <f>_xlfn.AVERAGEIF($H$4:$H4143,C159,$G4:GF143)</f>
        <v>49.07150684931507</v>
      </c>
    </row>
    <row r="160" spans="3:7" ht="15">
      <c r="C160" s="47" t="s">
        <v>191</v>
      </c>
      <c r="D160" s="48"/>
      <c r="E160" s="2">
        <f>_xlfn.COUNTIFS($H$4:$H$143,C160)</f>
        <v>2</v>
      </c>
      <c r="F160" s="49">
        <f>_xlfn.AVERAGEIF($H$4:$H4144,C160,$F5:$F144)</f>
        <v>69.12328767123287</v>
      </c>
      <c r="G160" s="49">
        <f>_xlfn.AVERAGEIF($H$4:$H4144,C160,$G5:GF144)</f>
        <v>48.07671232876712</v>
      </c>
    </row>
    <row r="161" spans="3:7" ht="15">
      <c r="C161" s="47" t="s">
        <v>175</v>
      </c>
      <c r="D161" s="48"/>
      <c r="E161" s="2">
        <f aca="true" t="shared" si="10" ref="E161:E186">_xlfn.COUNTIFS($H$4:$H$143,C161)</f>
        <v>7</v>
      </c>
      <c r="F161" s="49">
        <f>_xlfn.AVERAGEIF($H$4:$H4145,C161,$F6:$F145)</f>
        <v>73.02896281800392</v>
      </c>
      <c r="G161" s="49">
        <f>_xlfn.AVERAGEIF($H$4:$H4145,C161,$G6:GF145)</f>
        <v>53.643052837573386</v>
      </c>
    </row>
    <row r="162" spans="3:7" ht="15">
      <c r="C162" s="47" t="s">
        <v>176</v>
      </c>
      <c r="D162" s="48"/>
      <c r="E162" s="2">
        <f t="shared" si="10"/>
        <v>5</v>
      </c>
      <c r="F162" s="49">
        <f>_xlfn.AVERAGEIF($H$4:$H4146,C162,$F7:$F146)</f>
        <v>77.23232876712328</v>
      </c>
      <c r="G162" s="49">
        <f>_xlfn.AVERAGEIF($H$4:$H4146,C162,$G7:GF146)</f>
        <v>57.47561643835617</v>
      </c>
    </row>
    <row r="163" spans="3:7" ht="15">
      <c r="C163" s="47" t="s">
        <v>173</v>
      </c>
      <c r="D163" s="48"/>
      <c r="E163" s="2">
        <f t="shared" si="10"/>
        <v>9</v>
      </c>
      <c r="F163" s="49">
        <f>_xlfn.AVERAGEIF($H$4:$H4147,C163,$F8:$F147)</f>
        <v>60.6593607305936</v>
      </c>
      <c r="G163" s="49">
        <f>_xlfn.AVERAGEIF($H$4:$H4147,C163,$G8:GF147)</f>
        <v>37.01461187214611</v>
      </c>
    </row>
    <row r="164" spans="3:7" ht="15">
      <c r="C164" s="47" t="s">
        <v>192</v>
      </c>
      <c r="D164" s="48"/>
      <c r="E164" s="2">
        <f t="shared" si="10"/>
        <v>3</v>
      </c>
      <c r="F164" s="49">
        <f>_xlfn.AVERAGEIF($H$4:$H4148,C164,$F9:$F148)</f>
        <v>66.6283105022831</v>
      </c>
      <c r="G164" s="49">
        <f>_xlfn.AVERAGEIF($H$4:$H4148,C164,$G9:GF148)</f>
        <v>46.57808219178082</v>
      </c>
    </row>
    <row r="165" spans="3:7" ht="15">
      <c r="C165" s="47" t="s">
        <v>171</v>
      </c>
      <c r="D165" s="48"/>
      <c r="E165" s="2">
        <f t="shared" si="10"/>
        <v>22</v>
      </c>
      <c r="F165" s="49">
        <f>_xlfn.AVERAGEIF($H$4:$H4149,C165,$F10:$F149)</f>
        <v>81.04508094645081</v>
      </c>
      <c r="G165" s="49">
        <f>_xlfn.AVERAGEIF($H$4:$H4149,C165,$G10:GF149)</f>
        <v>62.58244084682442</v>
      </c>
    </row>
    <row r="166" spans="3:7" ht="15">
      <c r="C166" s="47" t="s">
        <v>179</v>
      </c>
      <c r="D166" s="48"/>
      <c r="E166" s="2">
        <f t="shared" si="10"/>
        <v>2</v>
      </c>
      <c r="F166" s="49">
        <f>_xlfn.AVERAGEIF($H$4:$H4150,C166,$F11:$F150)</f>
        <v>80.44383561643835</v>
      </c>
      <c r="G166" s="49">
        <f>_xlfn.AVERAGEIF($H$4:$H4150,C166,$G11:GF150)</f>
        <v>62.087671232876716</v>
      </c>
    </row>
    <row r="167" spans="3:7" ht="15">
      <c r="C167" s="47" t="s">
        <v>195</v>
      </c>
      <c r="D167" s="48"/>
      <c r="E167" s="2">
        <f t="shared" si="10"/>
        <v>3</v>
      </c>
      <c r="F167" s="49">
        <f>_xlfn.AVERAGEIF($H$4:$H4151,C167,$F12:$F151)</f>
        <v>57.27853881278539</v>
      </c>
      <c r="G167" s="49">
        <f>_xlfn.AVERAGEIF($H$4:$H4151,C167,$G12:GF151)</f>
        <v>36.90319634703196</v>
      </c>
    </row>
    <row r="168" spans="3:7" ht="15">
      <c r="C168" s="47" t="s">
        <v>185</v>
      </c>
      <c r="D168" s="48"/>
      <c r="E168" s="2">
        <f t="shared" si="10"/>
        <v>6</v>
      </c>
      <c r="F168" s="49">
        <f>_xlfn.AVERAGEIF($H$4:$H4152,C168,$F13:$F152)</f>
        <v>73.12511415525114</v>
      </c>
      <c r="G168" s="49">
        <f>_xlfn.AVERAGEIF($H$4:$H4152,C168,$G13:GF152)</f>
        <v>48.98812785388128</v>
      </c>
    </row>
    <row r="169" spans="3:7" ht="15">
      <c r="C169" s="47" t="s">
        <v>190</v>
      </c>
      <c r="D169" s="48"/>
      <c r="E169" s="2">
        <f t="shared" si="10"/>
        <v>4</v>
      </c>
      <c r="F169" s="49">
        <f>_xlfn.AVERAGEIF($H$4:$H4153,C169,$F14:$F153)</f>
        <v>73.55342465753424</v>
      </c>
      <c r="G169" s="49">
        <f>_xlfn.AVERAGEIF($H$4:$H4153,C169,$G14:GF153)</f>
        <v>54.333561643835615</v>
      </c>
    </row>
    <row r="170" spans="3:7" ht="15">
      <c r="C170" s="47" t="s">
        <v>193</v>
      </c>
      <c r="D170" s="48"/>
      <c r="E170" s="2">
        <f t="shared" si="10"/>
        <v>4</v>
      </c>
      <c r="F170" s="49">
        <f>_xlfn.AVERAGEIF($H$4:$H4154,C170,$F15:$F154)</f>
        <v>56.650000000000006</v>
      </c>
      <c r="G170" s="49">
        <f>_xlfn.AVERAGEIF($H$4:$H4154,C170,$G15:GF154)</f>
        <v>32.81780821917808</v>
      </c>
    </row>
    <row r="171" spans="3:7" ht="15">
      <c r="C171" s="47" t="s">
        <v>188</v>
      </c>
      <c r="D171" s="48"/>
      <c r="E171" s="2">
        <f t="shared" si="10"/>
        <v>3</v>
      </c>
      <c r="F171" s="49">
        <f>_xlfn.AVERAGEIF($H$4:$H4155,C171,$F16:$F155)</f>
        <v>65.11963470319635</v>
      </c>
      <c r="G171" s="49">
        <f>_xlfn.AVERAGEIF($H$4:$H4155,C171,$G16:GF155)</f>
        <v>39.55068493150685</v>
      </c>
    </row>
    <row r="172" spans="3:7" ht="15">
      <c r="C172" s="47" t="s">
        <v>184</v>
      </c>
      <c r="D172" s="48"/>
      <c r="E172" s="2">
        <f t="shared" si="10"/>
        <v>3</v>
      </c>
      <c r="F172" s="49">
        <f>_xlfn.AVERAGEIF($H$4:$H4156,C172,$F17:$F156)</f>
        <v>71.59543378995433</v>
      </c>
      <c r="G172" s="49">
        <f>_xlfn.AVERAGEIF($H$4:$H4156,C172,$G17:GF156)</f>
        <v>51.57990867579909</v>
      </c>
    </row>
    <row r="173" spans="3:7" ht="15">
      <c r="C173" s="47" t="s">
        <v>189</v>
      </c>
      <c r="D173" s="48"/>
      <c r="E173" s="2">
        <f t="shared" si="10"/>
        <v>5</v>
      </c>
      <c r="F173" s="49">
        <f>_xlfn.AVERAGEIF($H$4:$H4157,C173,$F18:$F157)</f>
        <v>74.09369863013698</v>
      </c>
      <c r="G173" s="49">
        <f>_xlfn.AVERAGEIF($H$4:$H4157,C173,$G18:GF157)</f>
        <v>56.18356164383562</v>
      </c>
    </row>
    <row r="174" spans="3:7" ht="15">
      <c r="C174" s="47" t="s">
        <v>181</v>
      </c>
      <c r="D174" s="48"/>
      <c r="E174" s="2">
        <f t="shared" si="10"/>
        <v>5</v>
      </c>
      <c r="F174" s="49">
        <f>_xlfn.AVERAGEIF($H$4:$H4158,C174,$F19:$F158)</f>
        <v>74.38698630136986</v>
      </c>
      <c r="G174" s="49">
        <f>_xlfn.AVERAGEIF($H$4:$H4158,C174,$G19:GF158)</f>
        <v>53.81164383561644</v>
      </c>
    </row>
    <row r="175" spans="3:7" ht="15">
      <c r="C175" s="47" t="s">
        <v>187</v>
      </c>
      <c r="D175" s="48"/>
      <c r="E175" s="2">
        <f t="shared" si="10"/>
        <v>8</v>
      </c>
      <c r="F175" s="49">
        <f>_xlfn.AVERAGEIF($H$4:$H4159,C175,$F20:$F159)</f>
        <v>62.08176404808499</v>
      </c>
      <c r="G175" s="49">
        <f>_xlfn.AVERAGEIF($H$4:$H4159,C175,$G20:GF159)</f>
        <v>34.44622309197651</v>
      </c>
    </row>
    <row r="176" spans="3:7" ht="15">
      <c r="C176" s="47" t="s">
        <v>177</v>
      </c>
      <c r="D176" s="48"/>
      <c r="E176" s="2">
        <f t="shared" si="10"/>
        <v>6</v>
      </c>
      <c r="F176" s="49">
        <f>_xlfn.AVERAGEIF($H$4:$H4160,C176,$F21:$F160)</f>
        <v>65.69863013698631</v>
      </c>
      <c r="G176" s="49">
        <f>_xlfn.AVERAGEIF($H$4:$H4160,C176,$G21:GF160)</f>
        <v>38.982012393998694</v>
      </c>
    </row>
    <row r="177" spans="3:7" ht="15">
      <c r="C177" s="47" t="s">
        <v>182</v>
      </c>
      <c r="D177" s="48"/>
      <c r="E177" s="2">
        <f t="shared" si="10"/>
        <v>5</v>
      </c>
      <c r="F177" s="49">
        <f>_xlfn.AVERAGEIF($H$4:$H4161,C177,$F22:$F161)</f>
        <v>78.02301369863014</v>
      </c>
      <c r="G177" s="49">
        <f>_xlfn.AVERAGEIF($H$4:$H4161,C177,$G22:GF161)</f>
        <v>59.18520547945205</v>
      </c>
    </row>
    <row r="178" spans="3:7" ht="15">
      <c r="C178" s="47" t="s">
        <v>178</v>
      </c>
      <c r="D178" s="48"/>
      <c r="E178" s="2">
        <f t="shared" si="10"/>
        <v>6</v>
      </c>
      <c r="F178" s="49">
        <f>_xlfn.AVERAGEIF($H$4:$H4162,C178,$F23:$F162)</f>
        <v>69.51812133072409</v>
      </c>
      <c r="G178" s="49">
        <f>_xlfn.AVERAGEIF($H$4:$H4162,C178,$G23:GF162)</f>
        <v>49.77573385518591</v>
      </c>
    </row>
    <row r="179" spans="3:7" ht="15">
      <c r="C179" s="47" t="s">
        <v>194</v>
      </c>
      <c r="D179" s="48"/>
      <c r="E179" s="2">
        <f t="shared" si="10"/>
        <v>1</v>
      </c>
      <c r="F179" s="49">
        <f>_xlfn.AVERAGEIF($H$4:$H4163,C179,$F24:$F163)</f>
        <v>60.64931506849315</v>
      </c>
      <c r="G179" s="49">
        <f>_xlfn.AVERAGEIF($H$4:$H4163,C179,$G24:GF163)</f>
        <v>40.57260273972603</v>
      </c>
    </row>
    <row r="180" spans="3:7" ht="15">
      <c r="C180" s="47" t="s">
        <v>186</v>
      </c>
      <c r="D180" s="48"/>
      <c r="E180" s="2">
        <f t="shared" si="10"/>
        <v>7</v>
      </c>
      <c r="F180" s="49">
        <f>_xlfn.AVERAGEIF($H$4:$H4164,C180,$F25:$F164)</f>
        <v>71.8612631204412</v>
      </c>
      <c r="G180" s="49">
        <f>_xlfn.AVERAGEIF($H$4:$H4164,C180,$G25:GF164)</f>
        <v>45.06876991892647</v>
      </c>
    </row>
    <row r="181" spans="3:7" ht="15">
      <c r="C181" s="47" t="s">
        <v>174</v>
      </c>
      <c r="D181" s="48"/>
      <c r="E181" s="2">
        <f t="shared" si="10"/>
        <v>6</v>
      </c>
      <c r="F181" s="49">
        <f>_xlfn.AVERAGEIF($H$4:$H4165,C181,$F26:$F165)</f>
        <v>61.098082191780826</v>
      </c>
      <c r="G181" s="49">
        <f>_xlfn.AVERAGEIF($H$4:$H4165,C181,$G26:GF165)</f>
        <v>39.72036529680366</v>
      </c>
    </row>
    <row r="182" spans="3:7" ht="15">
      <c r="C182" s="47" t="s">
        <v>179</v>
      </c>
      <c r="D182" s="48"/>
      <c r="E182" s="2">
        <f t="shared" si="10"/>
        <v>2</v>
      </c>
      <c r="F182" s="49">
        <f>_xlfn.AVERAGEIF($H$4:$H4166,C182,$F27:$F166)</f>
        <v>76.9013698630137</v>
      </c>
      <c r="G182" s="49">
        <f>_xlfn.AVERAGEIF($H$4:$H4166,C182,$G27:GF166)</f>
        <v>59.58630136986301</v>
      </c>
    </row>
    <row r="183" spans="3:7" ht="15">
      <c r="C183" s="47" t="s">
        <v>196</v>
      </c>
      <c r="D183" s="48"/>
      <c r="E183" s="2">
        <f t="shared" si="10"/>
        <v>2</v>
      </c>
      <c r="F183" s="49">
        <f>_xlfn.AVERAGEIF($H$4:$H4167,C183,$F28:$F167)</f>
        <v>54.16438356164384</v>
      </c>
      <c r="G183" s="49">
        <f>_xlfn.AVERAGEIF($H$4:$H4167,C183,$G28:GF167)</f>
        <v>33.56712328767123</v>
      </c>
    </row>
    <row r="184" spans="3:7" ht="15">
      <c r="C184" s="47" t="s">
        <v>180</v>
      </c>
      <c r="D184" s="48"/>
      <c r="E184" s="2">
        <f t="shared" si="10"/>
        <v>3</v>
      </c>
      <c r="F184" s="49">
        <f>_xlfn.AVERAGEIF($H$4:$H4168,C184,$F29:$F168)</f>
        <v>75.24840182648403</v>
      </c>
      <c r="G184" s="49">
        <f>_xlfn.AVERAGEIF($H$4:$H4168,C184,$G29:GF168)</f>
        <v>56.91872146118721</v>
      </c>
    </row>
    <row r="185" spans="3:7" ht="15">
      <c r="C185" s="47" t="s">
        <v>183</v>
      </c>
      <c r="D185" s="48"/>
      <c r="E185" s="2">
        <f t="shared" si="10"/>
        <v>1</v>
      </c>
      <c r="F185" s="49">
        <f>_xlfn.AVERAGEIF($H$4:$H4169,C185,$F30:$F169)</f>
        <v>79.01917808219179</v>
      </c>
      <c r="G185" s="49">
        <f>_xlfn.AVERAGEIF($H$4:$H4169,C185,$G30:GF169)</f>
        <v>60.586301369863016</v>
      </c>
    </row>
    <row r="186" spans="3:7" ht="15">
      <c r="C186" s="47" t="s">
        <v>197</v>
      </c>
      <c r="D186" s="48"/>
      <c r="E186" s="2">
        <f t="shared" si="10"/>
        <v>2</v>
      </c>
      <c r="F186" s="49">
        <f>_xlfn.AVERAGEIF($H$4:$H4170,C186,$F31:$F170)</f>
        <v>69.64739726027398</v>
      </c>
      <c r="G186" s="49">
        <f>_xlfn.AVERAGEIF($H$4:$H4170,C186,$G31:GF170)</f>
        <v>20.393444227005872</v>
      </c>
    </row>
    <row r="187" spans="5:6" ht="15">
      <c r="E187" s="56"/>
      <c r="F187" s="46"/>
    </row>
  </sheetData>
  <sheetProtection formatCells="0"/>
  <mergeCells count="2">
    <mergeCell ref="C148:D148"/>
    <mergeCell ref="C158:D15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58"/>
  <sheetViews>
    <sheetView zoomScalePageLayoutView="0" workbookViewId="0" topLeftCell="A145">
      <selection activeCell="C83" sqref="C83"/>
    </sheetView>
  </sheetViews>
  <sheetFormatPr defaultColWidth="6.7109375" defaultRowHeight="15"/>
  <cols>
    <col min="1" max="1" width="6.140625" style="0" customWidth="1"/>
    <col min="2" max="2" width="30.57421875" style="1" bestFit="1" customWidth="1"/>
    <col min="3" max="3" width="10.7109375" style="0" bestFit="1" customWidth="1"/>
    <col min="4" max="4" width="11.57421875" style="0" bestFit="1" customWidth="1"/>
    <col min="5" max="5" width="5.57421875" style="0" bestFit="1" customWidth="1"/>
    <col min="6" max="6" width="7.7109375" style="0" bestFit="1" customWidth="1"/>
    <col min="7" max="7" width="9.00390625" style="0" bestFit="1" customWidth="1"/>
  </cols>
  <sheetData>
    <row r="1" spans="2:4" ht="15">
      <c r="B1" s="5" t="s">
        <v>135</v>
      </c>
      <c r="C1" s="8"/>
      <c r="D1" s="8">
        <f ca="1">TODAY()</f>
        <v>43571</v>
      </c>
    </row>
    <row r="2" spans="2:6" ht="18.75">
      <c r="B2" s="5"/>
      <c r="C2" s="11" t="s">
        <v>139</v>
      </c>
      <c r="D2" s="5"/>
      <c r="E2" s="5"/>
      <c r="F2" s="5"/>
    </row>
    <row r="3" spans="1:7" ht="15">
      <c r="A3" s="6" t="s">
        <v>154</v>
      </c>
      <c r="B3" s="24" t="s">
        <v>130</v>
      </c>
      <c r="C3" s="25" t="s">
        <v>131</v>
      </c>
      <c r="D3" s="24" t="s">
        <v>132</v>
      </c>
      <c r="E3" s="2" t="s">
        <v>153</v>
      </c>
      <c r="F3" s="2" t="s">
        <v>136</v>
      </c>
      <c r="G3" s="2" t="s">
        <v>137</v>
      </c>
    </row>
    <row r="4" spans="1:7" ht="15">
      <c r="A4" s="7">
        <v>1</v>
      </c>
      <c r="B4" s="26" t="s">
        <v>0</v>
      </c>
      <c r="C4" s="25">
        <v>8626</v>
      </c>
      <c r="D4" s="25">
        <v>15613</v>
      </c>
      <c r="E4" s="2"/>
      <c r="F4" s="4">
        <f aca="true" t="shared" si="0" ref="F4:F35">($D$1-C4)/365</f>
        <v>95.73972602739725</v>
      </c>
      <c r="G4" s="4">
        <f aca="true" t="shared" si="1" ref="G4:G35">($D$1-D4)/365</f>
        <v>76.59726027397261</v>
      </c>
    </row>
    <row r="5" spans="1:7" ht="15">
      <c r="A5" s="7">
        <f aca="true" t="shared" si="2" ref="A5:A36">A4+1</f>
        <v>2</v>
      </c>
      <c r="B5" s="26" t="s">
        <v>2</v>
      </c>
      <c r="C5" s="25">
        <v>9939</v>
      </c>
      <c r="D5" s="25">
        <v>16709</v>
      </c>
      <c r="E5" s="2"/>
      <c r="F5" s="4">
        <f t="shared" si="0"/>
        <v>92.14246575342466</v>
      </c>
      <c r="G5" s="4">
        <f t="shared" si="1"/>
        <v>73.59452054794521</v>
      </c>
    </row>
    <row r="6" spans="1:7" ht="15">
      <c r="A6" s="7">
        <f t="shared" si="2"/>
        <v>3</v>
      </c>
      <c r="B6" s="26" t="s">
        <v>3</v>
      </c>
      <c r="C6" s="25">
        <v>10131</v>
      </c>
      <c r="D6" s="25">
        <v>16709</v>
      </c>
      <c r="E6" s="2"/>
      <c r="F6" s="4">
        <f t="shared" si="0"/>
        <v>91.61643835616438</v>
      </c>
      <c r="G6" s="4">
        <f t="shared" si="1"/>
        <v>73.59452054794521</v>
      </c>
    </row>
    <row r="7" spans="1:7" ht="15">
      <c r="A7" s="7">
        <f t="shared" si="2"/>
        <v>4</v>
      </c>
      <c r="B7" s="26" t="s">
        <v>5</v>
      </c>
      <c r="C7" s="25">
        <v>10494</v>
      </c>
      <c r="D7" s="25">
        <v>16709</v>
      </c>
      <c r="E7" s="2"/>
      <c r="F7" s="4">
        <f t="shared" si="0"/>
        <v>90.62191780821918</v>
      </c>
      <c r="G7" s="4">
        <f t="shared" si="1"/>
        <v>73.59452054794521</v>
      </c>
    </row>
    <row r="8" spans="1:7" ht="15">
      <c r="A8" s="7">
        <f t="shared" si="2"/>
        <v>5</v>
      </c>
      <c r="B8" s="26" t="s">
        <v>4</v>
      </c>
      <c r="C8" s="25">
        <v>9869</v>
      </c>
      <c r="D8" s="25">
        <v>17074</v>
      </c>
      <c r="E8" s="2"/>
      <c r="F8" s="4">
        <f t="shared" si="0"/>
        <v>92.33424657534246</v>
      </c>
      <c r="G8" s="4">
        <f t="shared" si="1"/>
        <v>72.59452054794521</v>
      </c>
    </row>
    <row r="9" spans="1:7" ht="15">
      <c r="A9" s="7">
        <f t="shared" si="2"/>
        <v>6</v>
      </c>
      <c r="B9" s="26" t="s">
        <v>6</v>
      </c>
      <c r="C9" s="25">
        <v>10262</v>
      </c>
      <c r="D9" s="25">
        <v>17074</v>
      </c>
      <c r="E9" s="2"/>
      <c r="F9" s="4">
        <f t="shared" si="0"/>
        <v>91.25753424657535</v>
      </c>
      <c r="G9" s="4">
        <f t="shared" si="1"/>
        <v>72.59452054794521</v>
      </c>
    </row>
    <row r="10" spans="1:7" ht="15">
      <c r="A10" s="7">
        <f t="shared" si="2"/>
        <v>7</v>
      </c>
      <c r="B10" s="26" t="s">
        <v>9</v>
      </c>
      <c r="C10" s="25">
        <v>10929</v>
      </c>
      <c r="D10" s="25">
        <v>17439</v>
      </c>
      <c r="E10" s="2"/>
      <c r="F10" s="4">
        <f t="shared" si="0"/>
        <v>89.43013698630136</v>
      </c>
      <c r="G10" s="4">
        <f t="shared" si="1"/>
        <v>71.59452054794521</v>
      </c>
    </row>
    <row r="11" spans="1:7" ht="15">
      <c r="A11" s="7">
        <f t="shared" si="2"/>
        <v>8</v>
      </c>
      <c r="B11" s="26" t="s">
        <v>7</v>
      </c>
      <c r="C11" s="25">
        <v>10548</v>
      </c>
      <c r="D11" s="25">
        <v>17805</v>
      </c>
      <c r="E11" s="2"/>
      <c r="F11" s="4">
        <f t="shared" si="0"/>
        <v>90.47397260273972</v>
      </c>
      <c r="G11" s="4">
        <f t="shared" si="1"/>
        <v>70.59178082191781</v>
      </c>
    </row>
    <row r="12" spans="1:7" ht="15">
      <c r="A12" s="7">
        <f t="shared" si="2"/>
        <v>9</v>
      </c>
      <c r="B12" s="26" t="s">
        <v>10</v>
      </c>
      <c r="C12" s="25">
        <v>10844</v>
      </c>
      <c r="D12" s="25">
        <v>17805</v>
      </c>
      <c r="E12" s="2"/>
      <c r="F12" s="4">
        <f t="shared" si="0"/>
        <v>89.66301369863014</v>
      </c>
      <c r="G12" s="4">
        <f t="shared" si="1"/>
        <v>70.59178082191781</v>
      </c>
    </row>
    <row r="13" spans="1:7" ht="15">
      <c r="A13" s="7">
        <f t="shared" si="2"/>
        <v>10</v>
      </c>
      <c r="B13" s="26" t="s">
        <v>11</v>
      </c>
      <c r="C13" s="25">
        <v>11125</v>
      </c>
      <c r="D13" s="25">
        <v>17805</v>
      </c>
      <c r="E13" s="2"/>
      <c r="F13" s="4">
        <f t="shared" si="0"/>
        <v>88.89315068493151</v>
      </c>
      <c r="G13" s="4">
        <f t="shared" si="1"/>
        <v>70.59178082191781</v>
      </c>
    </row>
    <row r="14" spans="1:7" ht="15">
      <c r="A14" s="7">
        <f t="shared" si="2"/>
        <v>11</v>
      </c>
      <c r="B14" s="26" t="s">
        <v>13</v>
      </c>
      <c r="C14" s="25">
        <v>11594</v>
      </c>
      <c r="D14" s="25">
        <v>17805</v>
      </c>
      <c r="E14" s="2"/>
      <c r="F14" s="4">
        <f t="shared" si="0"/>
        <v>87.6082191780822</v>
      </c>
      <c r="G14" s="4">
        <f t="shared" si="1"/>
        <v>70.59178082191781</v>
      </c>
    </row>
    <row r="15" spans="1:7" ht="15">
      <c r="A15" s="7">
        <f t="shared" si="2"/>
        <v>12</v>
      </c>
      <c r="B15" s="26" t="s">
        <v>12</v>
      </c>
      <c r="C15" s="25">
        <v>11435</v>
      </c>
      <c r="D15" s="25">
        <v>18170</v>
      </c>
      <c r="E15" s="2"/>
      <c r="F15" s="4">
        <f t="shared" si="0"/>
        <v>88.04383561643836</v>
      </c>
      <c r="G15" s="4">
        <f t="shared" si="1"/>
        <v>69.59178082191781</v>
      </c>
    </row>
    <row r="16" spans="1:7" ht="15">
      <c r="A16" s="7">
        <f t="shared" si="2"/>
        <v>13</v>
      </c>
      <c r="B16" s="26" t="s">
        <v>14</v>
      </c>
      <c r="C16" s="25">
        <v>12034</v>
      </c>
      <c r="D16" s="25">
        <v>18170</v>
      </c>
      <c r="E16" s="2"/>
      <c r="F16" s="4">
        <f t="shared" si="0"/>
        <v>86.40273972602739</v>
      </c>
      <c r="G16" s="4">
        <f t="shared" si="1"/>
        <v>69.59178082191781</v>
      </c>
    </row>
    <row r="17" spans="1:7" ht="15">
      <c r="A17" s="7">
        <f t="shared" si="2"/>
        <v>14</v>
      </c>
      <c r="B17" s="26" t="s">
        <v>8</v>
      </c>
      <c r="C17" s="25">
        <v>10254</v>
      </c>
      <c r="D17" s="25">
        <v>18900</v>
      </c>
      <c r="E17" s="2"/>
      <c r="F17" s="4">
        <f t="shared" si="0"/>
        <v>91.27945205479452</v>
      </c>
      <c r="G17" s="4">
        <f t="shared" si="1"/>
        <v>67.59178082191781</v>
      </c>
    </row>
    <row r="18" spans="1:7" ht="15">
      <c r="A18" s="7">
        <f t="shared" si="2"/>
        <v>15</v>
      </c>
      <c r="B18" s="26" t="s">
        <v>15</v>
      </c>
      <c r="C18" s="25">
        <v>12000</v>
      </c>
      <c r="D18" s="25">
        <v>18900</v>
      </c>
      <c r="E18" s="2"/>
      <c r="F18" s="4">
        <f t="shared" si="0"/>
        <v>86.4958904109589</v>
      </c>
      <c r="G18" s="4">
        <f t="shared" si="1"/>
        <v>67.59178082191781</v>
      </c>
    </row>
    <row r="19" spans="1:7" ht="15">
      <c r="A19" s="7">
        <f t="shared" si="2"/>
        <v>16</v>
      </c>
      <c r="B19" s="26" t="s">
        <v>148</v>
      </c>
      <c r="C19" s="25">
        <v>12325</v>
      </c>
      <c r="D19" s="25">
        <v>18900</v>
      </c>
      <c r="E19" s="2"/>
      <c r="F19" s="4">
        <f t="shared" si="0"/>
        <v>85.6054794520548</v>
      </c>
      <c r="G19" s="4">
        <f t="shared" si="1"/>
        <v>67.59178082191781</v>
      </c>
    </row>
    <row r="20" spans="1:7" ht="15">
      <c r="A20" s="7">
        <f t="shared" si="2"/>
        <v>17</v>
      </c>
      <c r="B20" s="26" t="s">
        <v>18</v>
      </c>
      <c r="C20" s="25">
        <v>12399</v>
      </c>
      <c r="D20" s="25">
        <v>18900</v>
      </c>
      <c r="E20" s="2"/>
      <c r="F20" s="4">
        <f t="shared" si="0"/>
        <v>85.40273972602739</v>
      </c>
      <c r="G20" s="4">
        <f t="shared" si="1"/>
        <v>67.59178082191781</v>
      </c>
    </row>
    <row r="21" spans="1:7" ht="15">
      <c r="A21" s="7">
        <f t="shared" si="2"/>
        <v>18</v>
      </c>
      <c r="B21" s="26" t="s">
        <v>19</v>
      </c>
      <c r="C21" s="25">
        <v>12686</v>
      </c>
      <c r="D21" s="25">
        <v>18900</v>
      </c>
      <c r="E21" s="2"/>
      <c r="F21" s="4">
        <f t="shared" si="0"/>
        <v>84.61643835616438</v>
      </c>
      <c r="G21" s="4">
        <f t="shared" si="1"/>
        <v>67.59178082191781</v>
      </c>
    </row>
    <row r="22" spans="1:7" ht="15">
      <c r="A22" s="7">
        <f t="shared" si="2"/>
        <v>19</v>
      </c>
      <c r="B22" s="26" t="s">
        <v>133</v>
      </c>
      <c r="C22" s="25">
        <v>12805</v>
      </c>
      <c r="D22" s="25">
        <v>18900</v>
      </c>
      <c r="E22" s="2"/>
      <c r="F22" s="4">
        <f t="shared" si="0"/>
        <v>84.2904109589041</v>
      </c>
      <c r="G22" s="4">
        <f t="shared" si="1"/>
        <v>67.59178082191781</v>
      </c>
    </row>
    <row r="23" spans="1:7" ht="15">
      <c r="A23" s="7">
        <f t="shared" si="2"/>
        <v>20</v>
      </c>
      <c r="B23" s="26" t="s">
        <v>1</v>
      </c>
      <c r="C23" s="25">
        <v>9164</v>
      </c>
      <c r="D23" s="25">
        <v>19266</v>
      </c>
      <c r="E23" s="2"/>
      <c r="F23" s="4">
        <f t="shared" si="0"/>
        <v>94.26575342465753</v>
      </c>
      <c r="G23" s="4">
        <f t="shared" si="1"/>
        <v>66.58904109589041</v>
      </c>
    </row>
    <row r="24" spans="1:7" ht="15">
      <c r="A24" s="7">
        <f t="shared" si="2"/>
        <v>21</v>
      </c>
      <c r="B24" s="26" t="s">
        <v>16</v>
      </c>
      <c r="C24" s="25">
        <v>12091</v>
      </c>
      <c r="D24" s="25">
        <v>19266</v>
      </c>
      <c r="E24" s="2"/>
      <c r="F24" s="4">
        <f t="shared" si="0"/>
        <v>86.24657534246575</v>
      </c>
      <c r="G24" s="4">
        <f t="shared" si="1"/>
        <v>66.58904109589041</v>
      </c>
    </row>
    <row r="25" spans="1:7" ht="15">
      <c r="A25" s="7">
        <f t="shared" si="2"/>
        <v>22</v>
      </c>
      <c r="B25" s="26" t="s">
        <v>20</v>
      </c>
      <c r="C25" s="25">
        <v>12555</v>
      </c>
      <c r="D25" s="25">
        <v>19266</v>
      </c>
      <c r="E25" s="2"/>
      <c r="F25" s="4">
        <f t="shared" si="0"/>
        <v>84.97534246575343</v>
      </c>
      <c r="G25" s="4">
        <f t="shared" si="1"/>
        <v>66.58904109589041</v>
      </c>
    </row>
    <row r="26" spans="1:7" ht="15">
      <c r="A26" s="7">
        <f t="shared" si="2"/>
        <v>23</v>
      </c>
      <c r="B26" s="26" t="s">
        <v>22</v>
      </c>
      <c r="C26" s="25">
        <v>12640</v>
      </c>
      <c r="D26" s="25">
        <v>19266</v>
      </c>
      <c r="E26" s="2"/>
      <c r="F26" s="4">
        <f t="shared" si="0"/>
        <v>84.74246575342465</v>
      </c>
      <c r="G26" s="4">
        <f t="shared" si="1"/>
        <v>66.58904109589041</v>
      </c>
    </row>
    <row r="27" spans="1:7" ht="15">
      <c r="A27" s="7">
        <f t="shared" si="2"/>
        <v>24</v>
      </c>
      <c r="B27" s="26" t="s">
        <v>21</v>
      </c>
      <c r="C27" s="25">
        <v>12732</v>
      </c>
      <c r="D27" s="25">
        <v>19266</v>
      </c>
      <c r="E27" s="2"/>
      <c r="F27" s="4">
        <f t="shared" si="0"/>
        <v>84.4904109589041</v>
      </c>
      <c r="G27" s="4">
        <f t="shared" si="1"/>
        <v>66.58904109589041</v>
      </c>
    </row>
    <row r="28" spans="1:7" ht="15">
      <c r="A28" s="7">
        <f t="shared" si="2"/>
        <v>25</v>
      </c>
      <c r="B28" s="26" t="s">
        <v>149</v>
      </c>
      <c r="C28" s="25">
        <v>12820</v>
      </c>
      <c r="D28" s="25">
        <v>19266</v>
      </c>
      <c r="E28" s="2"/>
      <c r="F28" s="4">
        <f t="shared" si="0"/>
        <v>84.24931506849315</v>
      </c>
      <c r="G28" s="4">
        <f t="shared" si="1"/>
        <v>66.58904109589041</v>
      </c>
    </row>
    <row r="29" spans="1:7" ht="15">
      <c r="A29" s="7">
        <f t="shared" si="2"/>
        <v>26</v>
      </c>
      <c r="B29" s="26" t="s">
        <v>17</v>
      </c>
      <c r="C29" s="25">
        <v>12317</v>
      </c>
      <c r="D29" s="25">
        <v>19631</v>
      </c>
      <c r="E29" s="2"/>
      <c r="F29" s="4">
        <f t="shared" si="0"/>
        <v>85.62739726027397</v>
      </c>
      <c r="G29" s="4">
        <f t="shared" si="1"/>
        <v>65.58904109589041</v>
      </c>
    </row>
    <row r="30" spans="1:7" ht="15">
      <c r="A30" s="7">
        <f t="shared" si="2"/>
        <v>27</v>
      </c>
      <c r="B30" s="26" t="s">
        <v>24</v>
      </c>
      <c r="C30" s="25">
        <v>12934</v>
      </c>
      <c r="D30" s="25">
        <v>19631</v>
      </c>
      <c r="E30" s="2"/>
      <c r="F30" s="4">
        <f t="shared" si="0"/>
        <v>83.93698630136986</v>
      </c>
      <c r="G30" s="4">
        <f t="shared" si="1"/>
        <v>65.58904109589041</v>
      </c>
    </row>
    <row r="31" spans="1:7" ht="15">
      <c r="A31" s="7">
        <f t="shared" si="2"/>
        <v>28</v>
      </c>
      <c r="B31" s="26" t="s">
        <v>26</v>
      </c>
      <c r="C31" s="25">
        <v>13400</v>
      </c>
      <c r="D31" s="25">
        <v>19631</v>
      </c>
      <c r="E31" s="2"/>
      <c r="F31" s="4">
        <f t="shared" si="0"/>
        <v>82.66027397260274</v>
      </c>
      <c r="G31" s="4">
        <f t="shared" si="1"/>
        <v>65.58904109589041</v>
      </c>
    </row>
    <row r="32" spans="1:7" ht="15">
      <c r="A32" s="7">
        <f t="shared" si="2"/>
        <v>29</v>
      </c>
      <c r="B32" s="26" t="s">
        <v>27</v>
      </c>
      <c r="C32" s="25">
        <v>13241</v>
      </c>
      <c r="D32" s="25">
        <v>19996</v>
      </c>
      <c r="E32" s="2"/>
      <c r="F32" s="4">
        <f t="shared" si="0"/>
        <v>83.0958904109589</v>
      </c>
      <c r="G32" s="4">
        <f t="shared" si="1"/>
        <v>64.58904109589041</v>
      </c>
    </row>
    <row r="33" spans="1:7" ht="15">
      <c r="A33" s="7">
        <f t="shared" si="2"/>
        <v>30</v>
      </c>
      <c r="B33" s="26" t="s">
        <v>29</v>
      </c>
      <c r="C33" s="25">
        <v>13153</v>
      </c>
      <c r="D33" s="25">
        <v>20361</v>
      </c>
      <c r="E33" s="2"/>
      <c r="F33" s="4">
        <f t="shared" si="0"/>
        <v>83.33698630136986</v>
      </c>
      <c r="G33" s="4">
        <f t="shared" si="1"/>
        <v>63.58904109589041</v>
      </c>
    </row>
    <row r="34" spans="1:7" ht="15">
      <c r="A34" s="7">
        <f t="shared" si="2"/>
        <v>31</v>
      </c>
      <c r="B34" s="26" t="s">
        <v>28</v>
      </c>
      <c r="C34" s="25">
        <v>13451</v>
      </c>
      <c r="D34" s="25">
        <v>20361</v>
      </c>
      <c r="E34" s="2"/>
      <c r="F34" s="4">
        <f t="shared" si="0"/>
        <v>82.52054794520548</v>
      </c>
      <c r="G34" s="4">
        <f t="shared" si="1"/>
        <v>63.58904109589041</v>
      </c>
    </row>
    <row r="35" spans="1:7" ht="15">
      <c r="A35" s="7">
        <f t="shared" si="2"/>
        <v>32</v>
      </c>
      <c r="B35" s="26" t="s">
        <v>150</v>
      </c>
      <c r="C35" s="25">
        <v>13603</v>
      </c>
      <c r="D35" s="25">
        <v>20361</v>
      </c>
      <c r="E35" s="2"/>
      <c r="F35" s="4">
        <f t="shared" si="0"/>
        <v>82.1041095890411</v>
      </c>
      <c r="G35" s="4">
        <f t="shared" si="1"/>
        <v>63.58904109589041</v>
      </c>
    </row>
    <row r="36" spans="1:7" ht="15">
      <c r="A36" s="7">
        <f t="shared" si="2"/>
        <v>33</v>
      </c>
      <c r="B36" s="26" t="s">
        <v>31</v>
      </c>
      <c r="C36" s="25">
        <v>13605</v>
      </c>
      <c r="D36" s="25">
        <v>20361</v>
      </c>
      <c r="E36" s="2"/>
      <c r="F36" s="4">
        <f aca="true" t="shared" si="3" ref="F36:F67">($D$1-C36)/365</f>
        <v>82.0986301369863</v>
      </c>
      <c r="G36" s="4">
        <f aca="true" t="shared" si="4" ref="G36:G67">($D$1-D36)/365</f>
        <v>63.58904109589041</v>
      </c>
    </row>
    <row r="37" spans="1:7" ht="15">
      <c r="A37" s="7">
        <f aca="true" t="shared" si="5" ref="A37:A68">A36+1</f>
        <v>34</v>
      </c>
      <c r="B37" s="26" t="s">
        <v>30</v>
      </c>
      <c r="C37" s="25">
        <v>13624</v>
      </c>
      <c r="D37" s="25">
        <v>20361</v>
      </c>
      <c r="E37" s="2"/>
      <c r="F37" s="4">
        <f t="shared" si="3"/>
        <v>82.04657534246576</v>
      </c>
      <c r="G37" s="4">
        <f t="shared" si="4"/>
        <v>63.58904109589041</v>
      </c>
    </row>
    <row r="38" spans="1:7" ht="15">
      <c r="A38" s="7">
        <f t="shared" si="5"/>
        <v>35</v>
      </c>
      <c r="B38" s="26" t="s">
        <v>37</v>
      </c>
      <c r="C38" s="25">
        <v>13907</v>
      </c>
      <c r="D38" s="25">
        <v>20361</v>
      </c>
      <c r="E38" s="2"/>
      <c r="F38" s="4">
        <f t="shared" si="3"/>
        <v>81.27123287671233</v>
      </c>
      <c r="G38" s="4">
        <f t="shared" si="4"/>
        <v>63.58904109589041</v>
      </c>
    </row>
    <row r="39" spans="1:7" ht="15">
      <c r="A39" s="7">
        <f t="shared" si="5"/>
        <v>36</v>
      </c>
      <c r="B39" s="26" t="s">
        <v>35</v>
      </c>
      <c r="C39" s="25">
        <v>14154</v>
      </c>
      <c r="D39" s="25">
        <v>20361</v>
      </c>
      <c r="E39" s="2"/>
      <c r="F39" s="4">
        <f t="shared" si="3"/>
        <v>80.59452054794521</v>
      </c>
      <c r="G39" s="4">
        <f t="shared" si="4"/>
        <v>63.58904109589041</v>
      </c>
    </row>
    <row r="40" spans="1:7" ht="15">
      <c r="A40" s="7">
        <f t="shared" si="5"/>
        <v>37</v>
      </c>
      <c r="B40" s="26" t="s">
        <v>32</v>
      </c>
      <c r="C40" s="25">
        <v>13622</v>
      </c>
      <c r="D40" s="25">
        <v>20727</v>
      </c>
      <c r="E40" s="2"/>
      <c r="F40" s="4">
        <f t="shared" si="3"/>
        <v>82.05205479452054</v>
      </c>
      <c r="G40" s="4">
        <f t="shared" si="4"/>
        <v>62.586301369863016</v>
      </c>
    </row>
    <row r="41" spans="1:7" ht="15">
      <c r="A41" s="7">
        <f t="shared" si="5"/>
        <v>38</v>
      </c>
      <c r="B41" s="26" t="s">
        <v>162</v>
      </c>
      <c r="C41" s="25">
        <v>14199</v>
      </c>
      <c r="D41" s="25">
        <v>20727</v>
      </c>
      <c r="E41" s="2" t="s">
        <v>163</v>
      </c>
      <c r="F41" s="4">
        <f t="shared" si="3"/>
        <v>80.47123287671234</v>
      </c>
      <c r="G41" s="4">
        <f t="shared" si="4"/>
        <v>62.586301369863016</v>
      </c>
    </row>
    <row r="42" spans="1:7" ht="15">
      <c r="A42" s="7">
        <f t="shared" si="5"/>
        <v>39</v>
      </c>
      <c r="B42" s="26" t="s">
        <v>50</v>
      </c>
      <c r="C42" s="25">
        <v>14611</v>
      </c>
      <c r="D42" s="25">
        <v>20727</v>
      </c>
      <c r="E42" s="2"/>
      <c r="F42" s="4">
        <f t="shared" si="3"/>
        <v>79.34246575342466</v>
      </c>
      <c r="G42" s="4">
        <f t="shared" si="4"/>
        <v>62.586301369863016</v>
      </c>
    </row>
    <row r="43" spans="1:7" ht="15">
      <c r="A43" s="7">
        <f t="shared" si="5"/>
        <v>40</v>
      </c>
      <c r="B43" s="26" t="s">
        <v>51</v>
      </c>
      <c r="C43" s="25">
        <v>14662</v>
      </c>
      <c r="D43" s="25">
        <v>20727</v>
      </c>
      <c r="E43" s="2"/>
      <c r="F43" s="4">
        <f t="shared" si="3"/>
        <v>79.2027397260274</v>
      </c>
      <c r="G43" s="4">
        <f t="shared" si="4"/>
        <v>62.586301369863016</v>
      </c>
    </row>
    <row r="44" spans="1:7" ht="15">
      <c r="A44" s="7">
        <f t="shared" si="5"/>
        <v>41</v>
      </c>
      <c r="B44" s="26" t="s">
        <v>38</v>
      </c>
      <c r="C44" s="25">
        <v>13957</v>
      </c>
      <c r="D44" s="25">
        <v>20742</v>
      </c>
      <c r="E44" s="2"/>
      <c r="F44" s="4">
        <f t="shared" si="3"/>
        <v>81.13424657534246</v>
      </c>
      <c r="G44" s="4">
        <f t="shared" si="4"/>
        <v>62.54520547945206</v>
      </c>
    </row>
    <row r="45" spans="1:7" ht="15">
      <c r="A45" s="7">
        <f t="shared" si="5"/>
        <v>42</v>
      </c>
      <c r="B45" s="26" t="s">
        <v>25</v>
      </c>
      <c r="C45" s="25">
        <v>13073</v>
      </c>
      <c r="D45" s="25">
        <v>21092</v>
      </c>
      <c r="E45" s="2" t="s">
        <v>141</v>
      </c>
      <c r="F45" s="4">
        <f t="shared" si="3"/>
        <v>83.55616438356165</v>
      </c>
      <c r="G45" s="4">
        <f t="shared" si="4"/>
        <v>61.586301369863016</v>
      </c>
    </row>
    <row r="46" spans="1:7" ht="15">
      <c r="A46" s="7">
        <f t="shared" si="5"/>
        <v>43</v>
      </c>
      <c r="B46" s="26" t="s">
        <v>40</v>
      </c>
      <c r="C46" s="25">
        <v>14283</v>
      </c>
      <c r="D46" s="25">
        <v>21092</v>
      </c>
      <c r="E46" s="2"/>
      <c r="F46" s="4">
        <f t="shared" si="3"/>
        <v>80.24109589041096</v>
      </c>
      <c r="G46" s="4">
        <f t="shared" si="4"/>
        <v>61.586301369863016</v>
      </c>
    </row>
    <row r="47" spans="1:7" ht="15">
      <c r="A47" s="7">
        <f t="shared" si="5"/>
        <v>44</v>
      </c>
      <c r="B47" s="26" t="s">
        <v>41</v>
      </c>
      <c r="C47" s="25">
        <v>14336</v>
      </c>
      <c r="D47" s="25">
        <v>21092</v>
      </c>
      <c r="E47" s="2"/>
      <c r="F47" s="4">
        <f t="shared" si="3"/>
        <v>80.0958904109589</v>
      </c>
      <c r="G47" s="4">
        <f t="shared" si="4"/>
        <v>61.586301369863016</v>
      </c>
    </row>
    <row r="48" spans="1:7" ht="15">
      <c r="A48" s="7">
        <f t="shared" si="5"/>
        <v>45</v>
      </c>
      <c r="B48" s="26" t="s">
        <v>42</v>
      </c>
      <c r="C48" s="25">
        <v>14472</v>
      </c>
      <c r="D48" s="25">
        <v>21092</v>
      </c>
      <c r="E48" s="2"/>
      <c r="F48" s="4">
        <f t="shared" si="3"/>
        <v>79.72328767123288</v>
      </c>
      <c r="G48" s="4">
        <f t="shared" si="4"/>
        <v>61.586301369863016</v>
      </c>
    </row>
    <row r="49" spans="1:7" ht="15">
      <c r="A49" s="7">
        <f t="shared" si="5"/>
        <v>46</v>
      </c>
      <c r="B49" s="26" t="s">
        <v>39</v>
      </c>
      <c r="C49" s="25">
        <v>14552</v>
      </c>
      <c r="D49" s="25">
        <v>21092</v>
      </c>
      <c r="E49" s="2"/>
      <c r="F49" s="4">
        <f t="shared" si="3"/>
        <v>79.5041095890411</v>
      </c>
      <c r="G49" s="4">
        <f t="shared" si="4"/>
        <v>61.586301369863016</v>
      </c>
    </row>
    <row r="50" spans="1:7" ht="15">
      <c r="A50" s="7">
        <f t="shared" si="5"/>
        <v>47</v>
      </c>
      <c r="B50" s="26" t="s">
        <v>52</v>
      </c>
      <c r="C50" s="25">
        <v>14651</v>
      </c>
      <c r="D50" s="25">
        <v>21092</v>
      </c>
      <c r="E50" s="2"/>
      <c r="F50" s="4">
        <f t="shared" si="3"/>
        <v>79.23287671232876</v>
      </c>
      <c r="G50" s="4">
        <f t="shared" si="4"/>
        <v>61.586301369863016</v>
      </c>
    </row>
    <row r="51" spans="1:7" ht="15">
      <c r="A51" s="7">
        <f t="shared" si="5"/>
        <v>48</v>
      </c>
      <c r="B51" s="26" t="s">
        <v>53</v>
      </c>
      <c r="C51" s="25">
        <v>14877</v>
      </c>
      <c r="D51" s="25">
        <v>21092</v>
      </c>
      <c r="E51" s="3"/>
      <c r="F51" s="4">
        <f t="shared" si="3"/>
        <v>78.61369863013698</v>
      </c>
      <c r="G51" s="4">
        <f t="shared" si="4"/>
        <v>61.586301369863016</v>
      </c>
    </row>
    <row r="52" spans="1:7" ht="15">
      <c r="A52" s="7">
        <f t="shared" si="5"/>
        <v>49</v>
      </c>
      <c r="B52" s="26" t="s">
        <v>54</v>
      </c>
      <c r="C52" s="25">
        <v>15153</v>
      </c>
      <c r="D52" s="25">
        <v>21092</v>
      </c>
      <c r="E52" s="2"/>
      <c r="F52" s="4">
        <f t="shared" si="3"/>
        <v>77.85753424657534</v>
      </c>
      <c r="G52" s="4">
        <f t="shared" si="4"/>
        <v>61.586301369863016</v>
      </c>
    </row>
    <row r="53" spans="1:7" ht="15">
      <c r="A53" s="7">
        <f t="shared" si="5"/>
        <v>50</v>
      </c>
      <c r="B53" s="26" t="s">
        <v>33</v>
      </c>
      <c r="C53" s="25">
        <v>13662</v>
      </c>
      <c r="D53" s="25">
        <v>21120</v>
      </c>
      <c r="E53" s="2"/>
      <c r="F53" s="4">
        <f t="shared" si="3"/>
        <v>81.94246575342466</v>
      </c>
      <c r="G53" s="4">
        <f t="shared" si="4"/>
        <v>61.50958904109589</v>
      </c>
    </row>
    <row r="54" spans="1:7" ht="15">
      <c r="A54" s="7">
        <f t="shared" si="5"/>
        <v>51</v>
      </c>
      <c r="B54" s="26" t="s">
        <v>46</v>
      </c>
      <c r="C54" s="25">
        <v>14101</v>
      </c>
      <c r="D54" s="25">
        <v>21457</v>
      </c>
      <c r="E54" s="2"/>
      <c r="F54" s="4">
        <f t="shared" si="3"/>
        <v>80.73972602739725</v>
      </c>
      <c r="G54" s="4">
        <f t="shared" si="4"/>
        <v>60.586301369863016</v>
      </c>
    </row>
    <row r="55" spans="1:7" ht="15">
      <c r="A55" s="7">
        <f t="shared" si="5"/>
        <v>52</v>
      </c>
      <c r="B55" s="26" t="s">
        <v>34</v>
      </c>
      <c r="C55" s="25">
        <v>14193</v>
      </c>
      <c r="D55" s="25">
        <v>21457</v>
      </c>
      <c r="E55" s="2"/>
      <c r="F55" s="4">
        <f t="shared" si="3"/>
        <v>80.4876712328767</v>
      </c>
      <c r="G55" s="4">
        <f t="shared" si="4"/>
        <v>60.586301369863016</v>
      </c>
    </row>
    <row r="56" spans="1:7" ht="15">
      <c r="A56" s="7">
        <f t="shared" si="5"/>
        <v>53</v>
      </c>
      <c r="B56" s="26" t="s">
        <v>45</v>
      </c>
      <c r="C56" s="25">
        <v>14248</v>
      </c>
      <c r="D56" s="25">
        <v>21457</v>
      </c>
      <c r="E56" s="2"/>
      <c r="F56" s="4">
        <f t="shared" si="3"/>
        <v>80.33698630136986</v>
      </c>
      <c r="G56" s="4">
        <f t="shared" si="4"/>
        <v>60.586301369863016</v>
      </c>
    </row>
    <row r="57" spans="1:7" ht="15">
      <c r="A57" s="7">
        <f t="shared" si="5"/>
        <v>54</v>
      </c>
      <c r="B57" s="26" t="s">
        <v>43</v>
      </c>
      <c r="C57" s="25">
        <v>14313</v>
      </c>
      <c r="D57" s="25">
        <v>21457</v>
      </c>
      <c r="E57" s="2"/>
      <c r="F57" s="4">
        <f t="shared" si="3"/>
        <v>80.15890410958905</v>
      </c>
      <c r="G57" s="4">
        <f t="shared" si="4"/>
        <v>60.586301369863016</v>
      </c>
    </row>
    <row r="58" spans="1:7" ht="15">
      <c r="A58" s="7">
        <f t="shared" si="5"/>
        <v>55</v>
      </c>
      <c r="B58" s="26" t="s">
        <v>44</v>
      </c>
      <c r="C58" s="25">
        <v>14608</v>
      </c>
      <c r="D58" s="25">
        <v>21457</v>
      </c>
      <c r="E58" s="2"/>
      <c r="F58" s="4">
        <f t="shared" si="3"/>
        <v>79.35068493150685</v>
      </c>
      <c r="G58" s="4">
        <f t="shared" si="4"/>
        <v>60.586301369863016</v>
      </c>
    </row>
    <row r="59" spans="1:7" ht="15">
      <c r="A59" s="7">
        <f t="shared" si="5"/>
        <v>56</v>
      </c>
      <c r="B59" s="26" t="s">
        <v>47</v>
      </c>
      <c r="C59" s="25">
        <v>14729</v>
      </c>
      <c r="D59" s="25">
        <v>21457</v>
      </c>
      <c r="E59" s="2"/>
      <c r="F59" s="4">
        <f t="shared" si="3"/>
        <v>79.01917808219179</v>
      </c>
      <c r="G59" s="4">
        <f t="shared" si="4"/>
        <v>60.586301369863016</v>
      </c>
    </row>
    <row r="60" spans="1:7" ht="15">
      <c r="A60" s="7">
        <f t="shared" si="5"/>
        <v>57</v>
      </c>
      <c r="B60" s="26" t="s">
        <v>48</v>
      </c>
      <c r="C60" s="25">
        <v>14921</v>
      </c>
      <c r="D60" s="25">
        <v>21457</v>
      </c>
      <c r="E60" s="2"/>
      <c r="F60" s="4">
        <f t="shared" si="3"/>
        <v>78.4931506849315</v>
      </c>
      <c r="G60" s="4">
        <f t="shared" si="4"/>
        <v>60.586301369863016</v>
      </c>
    </row>
    <row r="61" spans="1:7" ht="15">
      <c r="A61" s="7">
        <f t="shared" si="5"/>
        <v>58</v>
      </c>
      <c r="B61" s="26" t="s">
        <v>49</v>
      </c>
      <c r="C61" s="25">
        <v>14941</v>
      </c>
      <c r="D61" s="25">
        <v>21457</v>
      </c>
      <c r="E61" s="2"/>
      <c r="F61" s="4">
        <f t="shared" si="3"/>
        <v>78.43835616438356</v>
      </c>
      <c r="G61" s="4">
        <f t="shared" si="4"/>
        <v>60.586301369863016</v>
      </c>
    </row>
    <row r="62" spans="1:7" ht="15">
      <c r="A62" s="7">
        <f t="shared" si="5"/>
        <v>59</v>
      </c>
      <c r="B62" s="26" t="s">
        <v>55</v>
      </c>
      <c r="C62" s="25">
        <v>15041</v>
      </c>
      <c r="D62" s="25">
        <v>21457</v>
      </c>
      <c r="E62" s="2"/>
      <c r="F62" s="4">
        <f t="shared" si="3"/>
        <v>78.16438356164383</v>
      </c>
      <c r="G62" s="4">
        <f t="shared" si="4"/>
        <v>60.586301369863016</v>
      </c>
    </row>
    <row r="63" spans="1:7" ht="15">
      <c r="A63" s="7">
        <f t="shared" si="5"/>
        <v>60</v>
      </c>
      <c r="B63" s="26" t="s">
        <v>36</v>
      </c>
      <c r="C63" s="25">
        <v>14005</v>
      </c>
      <c r="D63" s="25">
        <v>21822</v>
      </c>
      <c r="E63" s="2"/>
      <c r="F63" s="4">
        <f t="shared" si="3"/>
        <v>81.0027397260274</v>
      </c>
      <c r="G63" s="4">
        <f t="shared" si="4"/>
        <v>59.586301369863016</v>
      </c>
    </row>
    <row r="64" spans="1:7" ht="15">
      <c r="A64" s="7">
        <f t="shared" si="5"/>
        <v>61</v>
      </c>
      <c r="B64" s="26" t="s">
        <v>59</v>
      </c>
      <c r="C64" s="25">
        <v>15495</v>
      </c>
      <c r="D64" s="25">
        <v>21822</v>
      </c>
      <c r="E64" s="2"/>
      <c r="F64" s="4">
        <f t="shared" si="3"/>
        <v>76.92054794520548</v>
      </c>
      <c r="G64" s="4">
        <f t="shared" si="4"/>
        <v>59.586301369863016</v>
      </c>
    </row>
    <row r="65" spans="1:7" ht="15">
      <c r="A65" s="7">
        <f t="shared" si="5"/>
        <v>62</v>
      </c>
      <c r="B65" s="26" t="s">
        <v>60</v>
      </c>
      <c r="C65" s="25">
        <v>15676</v>
      </c>
      <c r="D65" s="25">
        <v>21822</v>
      </c>
      <c r="E65" s="2"/>
      <c r="F65" s="4">
        <f t="shared" si="3"/>
        <v>76.42465753424658</v>
      </c>
      <c r="G65" s="4">
        <f t="shared" si="4"/>
        <v>59.586301369863016</v>
      </c>
    </row>
    <row r="66" spans="1:7" ht="15">
      <c r="A66" s="7">
        <f t="shared" si="5"/>
        <v>63</v>
      </c>
      <c r="B66" s="26" t="s">
        <v>56</v>
      </c>
      <c r="C66" s="25">
        <v>15091</v>
      </c>
      <c r="D66" s="25">
        <v>22096</v>
      </c>
      <c r="E66" s="2"/>
      <c r="F66" s="4">
        <f t="shared" si="3"/>
        <v>78.02739726027397</v>
      </c>
      <c r="G66" s="4">
        <f t="shared" si="4"/>
        <v>58.83561643835616</v>
      </c>
    </row>
    <row r="67" spans="1:7" ht="15">
      <c r="A67" s="7">
        <f t="shared" si="5"/>
        <v>64</v>
      </c>
      <c r="B67" s="26" t="s">
        <v>57</v>
      </c>
      <c r="C67" s="25">
        <v>15260</v>
      </c>
      <c r="D67" s="25">
        <v>22188</v>
      </c>
      <c r="E67" s="2"/>
      <c r="F67" s="4">
        <f t="shared" si="3"/>
        <v>77.56438356164384</v>
      </c>
      <c r="G67" s="4">
        <f t="shared" si="4"/>
        <v>58.583561643835615</v>
      </c>
    </row>
    <row r="68" spans="1:7" ht="15">
      <c r="A68" s="7">
        <f t="shared" si="5"/>
        <v>65</v>
      </c>
      <c r="B68" s="26" t="s">
        <v>58</v>
      </c>
      <c r="C68" s="25">
        <v>15264</v>
      </c>
      <c r="D68" s="25">
        <v>22188</v>
      </c>
      <c r="E68" s="2"/>
      <c r="F68" s="4">
        <f aca="true" t="shared" si="6" ref="F68:F99">($D$1-C68)/365</f>
        <v>77.55342465753425</v>
      </c>
      <c r="G68" s="4">
        <f aca="true" t="shared" si="7" ref="G68:G99">($D$1-D68)/365</f>
        <v>58.583561643835615</v>
      </c>
    </row>
    <row r="69" spans="1:7" ht="15">
      <c r="A69" s="7">
        <f aca="true" t="shared" si="8" ref="A69:A100">A68+1</f>
        <v>66</v>
      </c>
      <c r="B69" s="26" t="s">
        <v>143</v>
      </c>
      <c r="C69" s="25">
        <v>15398</v>
      </c>
      <c r="D69" s="25">
        <v>22188</v>
      </c>
      <c r="E69" s="2"/>
      <c r="F69" s="4">
        <f t="shared" si="6"/>
        <v>77.18630136986302</v>
      </c>
      <c r="G69" s="4">
        <f t="shared" si="7"/>
        <v>58.583561643835615</v>
      </c>
    </row>
    <row r="70" spans="1:7" ht="15">
      <c r="A70" s="7">
        <f t="shared" si="8"/>
        <v>67</v>
      </c>
      <c r="B70" s="26" t="s">
        <v>61</v>
      </c>
      <c r="C70" s="25">
        <v>15682</v>
      </c>
      <c r="D70" s="25">
        <v>22188</v>
      </c>
      <c r="E70" s="2"/>
      <c r="F70" s="4">
        <f t="shared" si="6"/>
        <v>76.40821917808219</v>
      </c>
      <c r="G70" s="4">
        <f t="shared" si="7"/>
        <v>58.583561643835615</v>
      </c>
    </row>
    <row r="71" spans="1:7" ht="15">
      <c r="A71" s="7">
        <f t="shared" si="8"/>
        <v>68</v>
      </c>
      <c r="B71" s="26" t="s">
        <v>62</v>
      </c>
      <c r="C71" s="25">
        <v>15719</v>
      </c>
      <c r="D71" s="25">
        <v>22188</v>
      </c>
      <c r="E71" s="2"/>
      <c r="F71" s="4">
        <f t="shared" si="6"/>
        <v>76.30684931506849</v>
      </c>
      <c r="G71" s="4">
        <f t="shared" si="7"/>
        <v>58.583561643835615</v>
      </c>
    </row>
    <row r="72" spans="1:7" ht="15">
      <c r="A72" s="7">
        <f t="shared" si="8"/>
        <v>69</v>
      </c>
      <c r="B72" s="26" t="s">
        <v>67</v>
      </c>
      <c r="C72" s="25">
        <v>15719</v>
      </c>
      <c r="D72" s="25">
        <v>22188</v>
      </c>
      <c r="E72" s="2"/>
      <c r="F72" s="4">
        <f t="shared" si="6"/>
        <v>76.30684931506849</v>
      </c>
      <c r="G72" s="4">
        <f t="shared" si="7"/>
        <v>58.583561643835615</v>
      </c>
    </row>
    <row r="73" spans="1:7" ht="15">
      <c r="A73" s="7">
        <f t="shared" si="8"/>
        <v>70</v>
      </c>
      <c r="B73" s="26" t="s">
        <v>64</v>
      </c>
      <c r="C73" s="25">
        <v>15838</v>
      </c>
      <c r="D73" s="25">
        <v>22188</v>
      </c>
      <c r="E73" s="2"/>
      <c r="F73" s="4">
        <f t="shared" si="6"/>
        <v>75.98082191780821</v>
      </c>
      <c r="G73" s="4">
        <f t="shared" si="7"/>
        <v>58.583561643835615</v>
      </c>
    </row>
    <row r="74" spans="1:7" ht="15">
      <c r="A74" s="7">
        <f t="shared" si="8"/>
        <v>71</v>
      </c>
      <c r="B74" s="26" t="s">
        <v>65</v>
      </c>
      <c r="C74" s="25">
        <v>15922</v>
      </c>
      <c r="D74" s="25">
        <v>22188</v>
      </c>
      <c r="E74" s="2"/>
      <c r="F74" s="4">
        <f t="shared" si="6"/>
        <v>75.75068493150685</v>
      </c>
      <c r="G74" s="4">
        <f t="shared" si="7"/>
        <v>58.583561643835615</v>
      </c>
    </row>
    <row r="75" spans="1:7" ht="15">
      <c r="A75" s="7">
        <f t="shared" si="8"/>
        <v>72</v>
      </c>
      <c r="B75" s="26" t="s">
        <v>66</v>
      </c>
      <c r="C75" s="25">
        <v>16028</v>
      </c>
      <c r="D75" s="25">
        <v>22188</v>
      </c>
      <c r="E75" s="2"/>
      <c r="F75" s="4">
        <f t="shared" si="6"/>
        <v>75.46027397260274</v>
      </c>
      <c r="G75" s="4">
        <f t="shared" si="7"/>
        <v>58.583561643835615</v>
      </c>
    </row>
    <row r="76" spans="1:7" ht="15">
      <c r="A76" s="7">
        <f t="shared" si="8"/>
        <v>73</v>
      </c>
      <c r="B76" s="26" t="s">
        <v>68</v>
      </c>
      <c r="C76" s="25">
        <v>16160</v>
      </c>
      <c r="D76" s="25">
        <v>22553</v>
      </c>
      <c r="E76" s="2"/>
      <c r="F76" s="4">
        <f t="shared" si="6"/>
        <v>75.0986301369863</v>
      </c>
      <c r="G76" s="4">
        <f t="shared" si="7"/>
        <v>57.583561643835615</v>
      </c>
    </row>
    <row r="77" spans="1:7" ht="15">
      <c r="A77" s="7">
        <f t="shared" si="8"/>
        <v>74</v>
      </c>
      <c r="B77" s="26" t="s">
        <v>63</v>
      </c>
      <c r="C77" s="25">
        <v>15613</v>
      </c>
      <c r="D77" s="25">
        <v>22918</v>
      </c>
      <c r="E77" s="2"/>
      <c r="F77" s="4">
        <f t="shared" si="6"/>
        <v>76.59726027397261</v>
      </c>
      <c r="G77" s="4">
        <f t="shared" si="7"/>
        <v>56.583561643835615</v>
      </c>
    </row>
    <row r="78" spans="1:7" ht="15">
      <c r="A78" s="7">
        <f t="shared" si="8"/>
        <v>75</v>
      </c>
      <c r="B78" s="26" t="s">
        <v>70</v>
      </c>
      <c r="C78" s="25">
        <v>16405</v>
      </c>
      <c r="D78" s="25">
        <v>22918</v>
      </c>
      <c r="E78" s="2"/>
      <c r="F78" s="4">
        <f t="shared" si="6"/>
        <v>74.42739726027398</v>
      </c>
      <c r="G78" s="4">
        <f t="shared" si="7"/>
        <v>56.583561643835615</v>
      </c>
    </row>
    <row r="79" spans="1:7" ht="15">
      <c r="A79" s="7">
        <f t="shared" si="8"/>
        <v>76</v>
      </c>
      <c r="B79" s="26" t="s">
        <v>23</v>
      </c>
      <c r="C79" s="25">
        <v>12793</v>
      </c>
      <c r="D79" s="25">
        <v>23283</v>
      </c>
      <c r="E79" s="2"/>
      <c r="F79" s="4">
        <f t="shared" si="6"/>
        <v>84.32328767123288</v>
      </c>
      <c r="G79" s="4">
        <f t="shared" si="7"/>
        <v>55.583561643835615</v>
      </c>
    </row>
    <row r="80" spans="1:7" ht="15">
      <c r="A80" s="7">
        <f t="shared" si="8"/>
        <v>77</v>
      </c>
      <c r="B80" s="26" t="s">
        <v>71</v>
      </c>
      <c r="C80" s="25">
        <v>16222</v>
      </c>
      <c r="D80" s="25">
        <v>23283</v>
      </c>
      <c r="E80" s="2"/>
      <c r="F80" s="4">
        <f t="shared" si="6"/>
        <v>74.92876712328767</v>
      </c>
      <c r="G80" s="4">
        <f t="shared" si="7"/>
        <v>55.583561643835615</v>
      </c>
    </row>
    <row r="81" spans="1:7" ht="15">
      <c r="A81" s="7">
        <f t="shared" si="8"/>
        <v>78</v>
      </c>
      <c r="B81" s="26" t="s">
        <v>72</v>
      </c>
      <c r="C81" s="25">
        <v>16383</v>
      </c>
      <c r="D81" s="25">
        <v>23283</v>
      </c>
      <c r="E81" s="2"/>
      <c r="F81" s="4">
        <f t="shared" si="6"/>
        <v>74.4876712328767</v>
      </c>
      <c r="G81" s="4">
        <f t="shared" si="7"/>
        <v>55.583561643835615</v>
      </c>
    </row>
    <row r="82" spans="1:7" ht="15">
      <c r="A82" s="7">
        <f t="shared" si="8"/>
        <v>79</v>
      </c>
      <c r="B82" s="26" t="s">
        <v>73</v>
      </c>
      <c r="C82" s="25">
        <v>16441</v>
      </c>
      <c r="D82" s="25">
        <v>23283</v>
      </c>
      <c r="E82" s="2"/>
      <c r="F82" s="4">
        <f t="shared" si="6"/>
        <v>74.32876712328768</v>
      </c>
      <c r="G82" s="4">
        <f t="shared" si="7"/>
        <v>55.583561643835615</v>
      </c>
    </row>
    <row r="83" spans="1:7" ht="15">
      <c r="A83" s="7">
        <f t="shared" si="8"/>
        <v>80</v>
      </c>
      <c r="B83" s="26" t="s">
        <v>75</v>
      </c>
      <c r="C83" s="25">
        <v>16837</v>
      </c>
      <c r="D83" s="25">
        <v>23283</v>
      </c>
      <c r="E83" s="2"/>
      <c r="F83" s="4">
        <f t="shared" si="6"/>
        <v>73.24383561643836</v>
      </c>
      <c r="G83" s="4">
        <f t="shared" si="7"/>
        <v>55.583561643835615</v>
      </c>
    </row>
    <row r="84" spans="1:7" ht="15">
      <c r="A84" s="7">
        <f t="shared" si="8"/>
        <v>81</v>
      </c>
      <c r="B84" s="26" t="s">
        <v>76</v>
      </c>
      <c r="C84" s="25">
        <v>16850</v>
      </c>
      <c r="D84" s="25">
        <v>23283</v>
      </c>
      <c r="E84" s="2"/>
      <c r="F84" s="4">
        <f t="shared" si="6"/>
        <v>73.20821917808219</v>
      </c>
      <c r="G84" s="4">
        <f t="shared" si="7"/>
        <v>55.583561643835615</v>
      </c>
    </row>
    <row r="85" spans="1:7" ht="15">
      <c r="A85" s="7">
        <f t="shared" si="8"/>
        <v>82</v>
      </c>
      <c r="B85" s="26" t="s">
        <v>69</v>
      </c>
      <c r="C85" s="25">
        <v>16236</v>
      </c>
      <c r="D85" s="25">
        <v>23649</v>
      </c>
      <c r="E85" s="2"/>
      <c r="F85" s="4">
        <f t="shared" si="6"/>
        <v>74.89041095890411</v>
      </c>
      <c r="G85" s="4">
        <f t="shared" si="7"/>
        <v>54.58082191780822</v>
      </c>
    </row>
    <row r="86" spans="1:7" ht="15">
      <c r="A86" s="7">
        <f t="shared" si="8"/>
        <v>83</v>
      </c>
      <c r="B86" s="26" t="s">
        <v>74</v>
      </c>
      <c r="C86" s="25">
        <v>16621</v>
      </c>
      <c r="D86" s="25">
        <v>23649</v>
      </c>
      <c r="E86" s="2"/>
      <c r="F86" s="4">
        <f t="shared" si="6"/>
        <v>73.83561643835617</v>
      </c>
      <c r="G86" s="4">
        <f t="shared" si="7"/>
        <v>54.58082191780822</v>
      </c>
    </row>
    <row r="87" spans="1:7" ht="15">
      <c r="A87" s="7">
        <f t="shared" si="8"/>
        <v>84</v>
      </c>
      <c r="B87" s="26" t="s">
        <v>78</v>
      </c>
      <c r="C87" s="25">
        <v>17318</v>
      </c>
      <c r="D87" s="25">
        <v>23649</v>
      </c>
      <c r="E87" s="2" t="s">
        <v>134</v>
      </c>
      <c r="F87" s="4">
        <f t="shared" si="6"/>
        <v>71.92602739726027</v>
      </c>
      <c r="G87" s="4">
        <f t="shared" si="7"/>
        <v>54.58082191780822</v>
      </c>
    </row>
    <row r="88" spans="1:7" ht="15">
      <c r="A88" s="7">
        <f t="shared" si="8"/>
        <v>85</v>
      </c>
      <c r="B88" s="26" t="s">
        <v>77</v>
      </c>
      <c r="C88" s="25">
        <v>16973</v>
      </c>
      <c r="D88" s="25">
        <v>24014</v>
      </c>
      <c r="E88" s="2"/>
      <c r="F88" s="4">
        <f t="shared" si="6"/>
        <v>72.87123287671233</v>
      </c>
      <c r="G88" s="4">
        <f t="shared" si="7"/>
        <v>53.58082191780822</v>
      </c>
    </row>
    <row r="89" spans="1:7" ht="15">
      <c r="A89" s="7">
        <f t="shared" si="8"/>
        <v>86</v>
      </c>
      <c r="B89" s="26" t="s">
        <v>81</v>
      </c>
      <c r="C89" s="25">
        <v>18041</v>
      </c>
      <c r="D89" s="25">
        <v>24379</v>
      </c>
      <c r="E89" s="2"/>
      <c r="F89" s="4">
        <f t="shared" si="6"/>
        <v>69.94520547945206</v>
      </c>
      <c r="G89" s="4">
        <f t="shared" si="7"/>
        <v>52.58082191780822</v>
      </c>
    </row>
    <row r="90" spans="1:7" ht="15">
      <c r="A90" s="7">
        <f t="shared" si="8"/>
        <v>87</v>
      </c>
      <c r="B90" s="26" t="s">
        <v>82</v>
      </c>
      <c r="C90" s="25">
        <v>18109</v>
      </c>
      <c r="D90" s="25">
        <v>24379</v>
      </c>
      <c r="E90" s="2"/>
      <c r="F90" s="4">
        <f t="shared" si="6"/>
        <v>69.75890410958904</v>
      </c>
      <c r="G90" s="4">
        <f t="shared" si="7"/>
        <v>52.58082191780822</v>
      </c>
    </row>
    <row r="91" spans="1:7" ht="15">
      <c r="A91" s="7">
        <f t="shared" si="8"/>
        <v>88</v>
      </c>
      <c r="B91" s="26" t="s">
        <v>142</v>
      </c>
      <c r="C91" s="25">
        <v>18258</v>
      </c>
      <c r="D91" s="25">
        <v>24379</v>
      </c>
      <c r="E91" s="2"/>
      <c r="F91" s="4">
        <f t="shared" si="6"/>
        <v>69.35068493150685</v>
      </c>
      <c r="G91" s="4">
        <f t="shared" si="7"/>
        <v>52.58082191780822</v>
      </c>
    </row>
    <row r="92" spans="1:7" ht="15">
      <c r="A92" s="7">
        <f t="shared" si="8"/>
        <v>89</v>
      </c>
      <c r="B92" s="26" t="s">
        <v>79</v>
      </c>
      <c r="C92" s="25">
        <v>17697</v>
      </c>
      <c r="D92" s="25">
        <v>24744</v>
      </c>
      <c r="E92" s="2"/>
      <c r="F92" s="4">
        <f t="shared" si="6"/>
        <v>70.88767123287671</v>
      </c>
      <c r="G92" s="4">
        <f t="shared" si="7"/>
        <v>51.58082191780822</v>
      </c>
    </row>
    <row r="93" spans="1:7" ht="15">
      <c r="A93" s="7">
        <f t="shared" si="8"/>
        <v>90</v>
      </c>
      <c r="B93" s="26" t="s">
        <v>83</v>
      </c>
      <c r="C93" s="25">
        <v>17909</v>
      </c>
      <c r="D93" s="25">
        <v>25474</v>
      </c>
      <c r="E93" s="2"/>
      <c r="F93" s="4">
        <f t="shared" si="6"/>
        <v>70.30684931506849</v>
      </c>
      <c r="G93" s="4">
        <f t="shared" si="7"/>
        <v>49.58082191780822</v>
      </c>
    </row>
    <row r="94" spans="1:7" ht="15">
      <c r="A94" s="7">
        <f t="shared" si="8"/>
        <v>91</v>
      </c>
      <c r="B94" s="26" t="s">
        <v>87</v>
      </c>
      <c r="C94" s="25">
        <v>18871</v>
      </c>
      <c r="D94" s="25">
        <v>25474</v>
      </c>
      <c r="E94" s="2"/>
      <c r="F94" s="4">
        <f t="shared" si="6"/>
        <v>67.67123287671232</v>
      </c>
      <c r="G94" s="4">
        <f t="shared" si="7"/>
        <v>49.58082191780822</v>
      </c>
    </row>
    <row r="95" spans="1:7" ht="15">
      <c r="A95" s="7">
        <f t="shared" si="8"/>
        <v>92</v>
      </c>
      <c r="B95" s="26" t="s">
        <v>84</v>
      </c>
      <c r="C95" s="25">
        <v>18902</v>
      </c>
      <c r="D95" s="25">
        <v>25474</v>
      </c>
      <c r="E95" s="2"/>
      <c r="F95" s="4">
        <f t="shared" si="6"/>
        <v>67.58630136986301</v>
      </c>
      <c r="G95" s="4">
        <f t="shared" si="7"/>
        <v>49.58082191780822</v>
      </c>
    </row>
    <row r="96" spans="1:7" ht="15">
      <c r="A96" s="7">
        <f t="shared" si="8"/>
        <v>93</v>
      </c>
      <c r="B96" s="26" t="s">
        <v>85</v>
      </c>
      <c r="C96" s="25">
        <v>18937</v>
      </c>
      <c r="D96" s="25">
        <v>25474</v>
      </c>
      <c r="E96" s="2"/>
      <c r="F96" s="4">
        <f t="shared" si="6"/>
        <v>67.4904109589041</v>
      </c>
      <c r="G96" s="4">
        <f t="shared" si="7"/>
        <v>49.58082191780822</v>
      </c>
    </row>
    <row r="97" spans="1:7" ht="15">
      <c r="A97" s="7">
        <f t="shared" si="8"/>
        <v>94</v>
      </c>
      <c r="B97" s="26" t="s">
        <v>86</v>
      </c>
      <c r="C97" s="25">
        <v>18762</v>
      </c>
      <c r="D97" s="25">
        <v>25838</v>
      </c>
      <c r="E97" s="2"/>
      <c r="F97" s="4">
        <f t="shared" si="6"/>
        <v>67.96986301369863</v>
      </c>
      <c r="G97" s="4">
        <f t="shared" si="7"/>
        <v>48.583561643835615</v>
      </c>
    </row>
    <row r="98" spans="1:7" ht="15">
      <c r="A98" s="7">
        <f t="shared" si="8"/>
        <v>95</v>
      </c>
      <c r="B98" s="26" t="s">
        <v>88</v>
      </c>
      <c r="C98" s="25">
        <v>19112</v>
      </c>
      <c r="D98" s="25">
        <v>25838</v>
      </c>
      <c r="E98" s="2"/>
      <c r="F98" s="4">
        <f t="shared" si="6"/>
        <v>67.01095890410959</v>
      </c>
      <c r="G98" s="4">
        <f t="shared" si="7"/>
        <v>48.583561643835615</v>
      </c>
    </row>
    <row r="99" spans="1:7" ht="15">
      <c r="A99" s="7">
        <f t="shared" si="8"/>
        <v>96</v>
      </c>
      <c r="B99" s="26" t="s">
        <v>89</v>
      </c>
      <c r="C99" s="25">
        <v>19669</v>
      </c>
      <c r="D99" s="25">
        <v>25838</v>
      </c>
      <c r="E99" s="2"/>
      <c r="F99" s="4">
        <f t="shared" si="6"/>
        <v>65.48493150684932</v>
      </c>
      <c r="G99" s="4">
        <f t="shared" si="7"/>
        <v>48.583561643835615</v>
      </c>
    </row>
    <row r="100" spans="1:7" ht="15">
      <c r="A100" s="7">
        <f t="shared" si="8"/>
        <v>97</v>
      </c>
      <c r="B100" s="26" t="s">
        <v>144</v>
      </c>
      <c r="C100" s="25">
        <v>17461</v>
      </c>
      <c r="D100" s="25">
        <v>26768</v>
      </c>
      <c r="E100" s="2"/>
      <c r="F100" s="4">
        <f aca="true" t="shared" si="9" ref="F100:F131">($D$1-C100)/365</f>
        <v>71.53424657534246</v>
      </c>
      <c r="G100" s="4">
        <f aca="true" t="shared" si="10" ref="G100:G131">($D$1-D100)/365</f>
        <v>46.035616438356165</v>
      </c>
    </row>
    <row r="101" spans="1:7" ht="15">
      <c r="A101" s="7">
        <f aca="true" t="shared" si="11" ref="A101:A132">A100+1</f>
        <v>98</v>
      </c>
      <c r="B101" s="26" t="s">
        <v>93</v>
      </c>
      <c r="C101" s="25">
        <v>20018</v>
      </c>
      <c r="D101" s="25">
        <v>27301</v>
      </c>
      <c r="E101" s="2"/>
      <c r="F101" s="4">
        <f t="shared" si="9"/>
        <v>64.52876712328766</v>
      </c>
      <c r="G101" s="4">
        <f t="shared" si="10"/>
        <v>44.57534246575342</v>
      </c>
    </row>
    <row r="102" spans="1:7" ht="15">
      <c r="A102" s="7">
        <f t="shared" si="11"/>
        <v>99</v>
      </c>
      <c r="B102" s="26" t="s">
        <v>80</v>
      </c>
      <c r="C102" s="25">
        <v>17832</v>
      </c>
      <c r="D102" s="25">
        <v>27496</v>
      </c>
      <c r="E102" s="2"/>
      <c r="F102" s="4">
        <f t="shared" si="9"/>
        <v>70.51780821917808</v>
      </c>
      <c r="G102" s="4">
        <f t="shared" si="10"/>
        <v>44.04109589041096</v>
      </c>
    </row>
    <row r="103" spans="1:7" ht="15">
      <c r="A103" s="7">
        <f t="shared" si="11"/>
        <v>100</v>
      </c>
      <c r="B103" s="26" t="s">
        <v>92</v>
      </c>
      <c r="C103" s="25">
        <v>19938</v>
      </c>
      <c r="D103" s="25">
        <v>27665</v>
      </c>
      <c r="E103" s="2"/>
      <c r="F103" s="4">
        <f t="shared" si="9"/>
        <v>64.74794520547945</v>
      </c>
      <c r="G103" s="4">
        <f t="shared" si="10"/>
        <v>43.57808219178082</v>
      </c>
    </row>
    <row r="104" spans="1:7" ht="15">
      <c r="A104" s="7">
        <f t="shared" si="11"/>
        <v>101</v>
      </c>
      <c r="B104" s="26" t="s">
        <v>95</v>
      </c>
      <c r="C104" s="25">
        <v>20416</v>
      </c>
      <c r="D104" s="25">
        <v>27665</v>
      </c>
      <c r="E104" s="2"/>
      <c r="F104" s="4">
        <f t="shared" si="9"/>
        <v>63.43835616438356</v>
      </c>
      <c r="G104" s="4">
        <f t="shared" si="10"/>
        <v>43.57808219178082</v>
      </c>
    </row>
    <row r="105" spans="1:7" ht="15">
      <c r="A105" s="7">
        <f t="shared" si="11"/>
        <v>102</v>
      </c>
      <c r="B105" s="26" t="s">
        <v>96</v>
      </c>
      <c r="C105" s="25">
        <v>20144</v>
      </c>
      <c r="D105" s="25">
        <v>28032</v>
      </c>
      <c r="E105" s="2"/>
      <c r="F105" s="4">
        <f t="shared" si="9"/>
        <v>64.18356164383562</v>
      </c>
      <c r="G105" s="4">
        <f t="shared" si="10"/>
        <v>42.57260273972603</v>
      </c>
    </row>
    <row r="106" spans="1:7" ht="15">
      <c r="A106" s="7">
        <f t="shared" si="11"/>
        <v>103</v>
      </c>
      <c r="B106" s="26" t="s">
        <v>97</v>
      </c>
      <c r="C106" s="25">
        <v>20426</v>
      </c>
      <c r="D106" s="25">
        <v>28032</v>
      </c>
      <c r="E106" s="2"/>
      <c r="F106" s="4">
        <f t="shared" si="9"/>
        <v>63.41095890410959</v>
      </c>
      <c r="G106" s="4">
        <f t="shared" si="10"/>
        <v>42.57260273972603</v>
      </c>
    </row>
    <row r="107" spans="1:7" ht="15">
      <c r="A107" s="7">
        <f t="shared" si="11"/>
        <v>104</v>
      </c>
      <c r="B107" s="26" t="s">
        <v>98</v>
      </c>
      <c r="C107" s="25">
        <v>20460</v>
      </c>
      <c r="D107" s="25">
        <v>28032</v>
      </c>
      <c r="E107" s="2"/>
      <c r="F107" s="4">
        <f t="shared" si="9"/>
        <v>63.31780821917808</v>
      </c>
      <c r="G107" s="4">
        <f t="shared" si="10"/>
        <v>42.57260273972603</v>
      </c>
    </row>
    <row r="108" spans="1:7" ht="15">
      <c r="A108" s="7">
        <f t="shared" si="11"/>
        <v>105</v>
      </c>
      <c r="B108" s="26" t="s">
        <v>99</v>
      </c>
      <c r="C108" s="25">
        <v>20482</v>
      </c>
      <c r="D108" s="25">
        <v>28032</v>
      </c>
      <c r="E108" s="2"/>
      <c r="F108" s="4">
        <f t="shared" si="9"/>
        <v>63.25753424657534</v>
      </c>
      <c r="G108" s="4">
        <f t="shared" si="10"/>
        <v>42.57260273972603</v>
      </c>
    </row>
    <row r="109" spans="1:7" ht="15">
      <c r="A109" s="7">
        <f t="shared" si="11"/>
        <v>106</v>
      </c>
      <c r="B109" s="26" t="s">
        <v>100</v>
      </c>
      <c r="C109" s="25">
        <v>20694</v>
      </c>
      <c r="D109" s="25">
        <v>28032</v>
      </c>
      <c r="E109" s="2"/>
      <c r="F109" s="4">
        <f t="shared" si="9"/>
        <v>62.676712328767124</v>
      </c>
      <c r="G109" s="4">
        <f t="shared" si="10"/>
        <v>42.57260273972603</v>
      </c>
    </row>
    <row r="110" spans="1:7" ht="15">
      <c r="A110" s="7">
        <f t="shared" si="11"/>
        <v>107</v>
      </c>
      <c r="B110" s="26" t="s">
        <v>145</v>
      </c>
      <c r="C110" s="25">
        <v>20726</v>
      </c>
      <c r="D110" s="25">
        <v>28032</v>
      </c>
      <c r="E110" s="2"/>
      <c r="F110" s="4">
        <f t="shared" si="9"/>
        <v>62.58904109589041</v>
      </c>
      <c r="G110" s="4">
        <f t="shared" si="10"/>
        <v>42.57260273972603</v>
      </c>
    </row>
    <row r="111" spans="1:7" ht="15">
      <c r="A111" s="7">
        <f t="shared" si="11"/>
        <v>108</v>
      </c>
      <c r="B111" s="26" t="s">
        <v>90</v>
      </c>
      <c r="C111" s="25">
        <v>19434</v>
      </c>
      <c r="D111" s="25">
        <v>28397</v>
      </c>
      <c r="E111" s="2"/>
      <c r="F111" s="4">
        <f t="shared" si="9"/>
        <v>66.12876712328767</v>
      </c>
      <c r="G111" s="4">
        <f t="shared" si="10"/>
        <v>41.57260273972603</v>
      </c>
    </row>
    <row r="112" spans="1:7" ht="15">
      <c r="A112" s="7">
        <f t="shared" si="11"/>
        <v>109</v>
      </c>
      <c r="B112" s="26" t="s">
        <v>101</v>
      </c>
      <c r="C112" s="25">
        <v>20834</v>
      </c>
      <c r="D112" s="25">
        <v>28397</v>
      </c>
      <c r="E112" s="2"/>
      <c r="F112" s="4">
        <f t="shared" si="9"/>
        <v>62.293150684931504</v>
      </c>
      <c r="G112" s="4">
        <f t="shared" si="10"/>
        <v>41.57260273972603</v>
      </c>
    </row>
    <row r="113" spans="1:7" ht="15">
      <c r="A113" s="7">
        <f t="shared" si="11"/>
        <v>110</v>
      </c>
      <c r="B113" s="26" t="s">
        <v>104</v>
      </c>
      <c r="C113" s="25">
        <v>21434</v>
      </c>
      <c r="D113" s="25">
        <v>28762</v>
      </c>
      <c r="E113" s="2"/>
      <c r="F113" s="4">
        <f t="shared" si="9"/>
        <v>60.64931506849315</v>
      </c>
      <c r="G113" s="4">
        <f t="shared" si="10"/>
        <v>40.57260273972603</v>
      </c>
    </row>
    <row r="114" spans="1:7" ht="15">
      <c r="A114" s="7">
        <f t="shared" si="11"/>
        <v>111</v>
      </c>
      <c r="B114" s="26" t="s">
        <v>102</v>
      </c>
      <c r="C114" s="25">
        <v>21156</v>
      </c>
      <c r="D114" s="25">
        <v>29127</v>
      </c>
      <c r="E114" s="2"/>
      <c r="F114" s="4">
        <f t="shared" si="9"/>
        <v>61.41095890410959</v>
      </c>
      <c r="G114" s="4">
        <f t="shared" si="10"/>
        <v>39.57260273972603</v>
      </c>
    </row>
    <row r="115" spans="1:7" ht="15">
      <c r="A115" s="7">
        <f t="shared" si="11"/>
        <v>112</v>
      </c>
      <c r="B115" s="26" t="s">
        <v>151</v>
      </c>
      <c r="C115" s="25">
        <v>21523</v>
      </c>
      <c r="D115" s="25">
        <v>29127</v>
      </c>
      <c r="E115" s="2"/>
      <c r="F115" s="4">
        <f t="shared" si="9"/>
        <v>60.40547945205479</v>
      </c>
      <c r="G115" s="4">
        <f t="shared" si="10"/>
        <v>39.57260273972603</v>
      </c>
    </row>
    <row r="116" spans="1:7" ht="15">
      <c r="A116" s="7">
        <f t="shared" si="11"/>
        <v>113</v>
      </c>
      <c r="B116" s="26" t="s">
        <v>106</v>
      </c>
      <c r="C116" s="25">
        <v>21687</v>
      </c>
      <c r="D116" s="25">
        <v>29127</v>
      </c>
      <c r="E116" s="2"/>
      <c r="F116" s="4">
        <f t="shared" si="9"/>
        <v>59.95616438356164</v>
      </c>
      <c r="G116" s="4">
        <f t="shared" si="10"/>
        <v>39.57260273972603</v>
      </c>
    </row>
    <row r="117" spans="1:7" ht="15">
      <c r="A117" s="7">
        <f t="shared" si="11"/>
        <v>114</v>
      </c>
      <c r="B117" s="26" t="s">
        <v>108</v>
      </c>
      <c r="C117" s="25">
        <v>22112</v>
      </c>
      <c r="D117" s="25">
        <v>29127</v>
      </c>
      <c r="E117" s="2"/>
      <c r="F117" s="4">
        <f t="shared" si="9"/>
        <v>58.79178082191781</v>
      </c>
      <c r="G117" s="4">
        <f t="shared" si="10"/>
        <v>39.57260273972603</v>
      </c>
    </row>
    <row r="118" spans="1:7" ht="15">
      <c r="A118" s="7">
        <f t="shared" si="11"/>
        <v>115</v>
      </c>
      <c r="B118" s="26" t="s">
        <v>105</v>
      </c>
      <c r="C118" s="25">
        <v>21273</v>
      </c>
      <c r="D118" s="25">
        <v>29493</v>
      </c>
      <c r="E118" s="2"/>
      <c r="F118" s="4">
        <f t="shared" si="9"/>
        <v>61.09041095890411</v>
      </c>
      <c r="G118" s="4">
        <f t="shared" si="10"/>
        <v>38.56986301369863</v>
      </c>
    </row>
    <row r="119" spans="1:7" ht="15">
      <c r="A119" s="7">
        <f t="shared" si="11"/>
        <v>116</v>
      </c>
      <c r="B119" s="26" t="s">
        <v>109</v>
      </c>
      <c r="C119" s="25">
        <v>22167</v>
      </c>
      <c r="D119" s="25">
        <v>29493</v>
      </c>
      <c r="E119" s="2"/>
      <c r="F119" s="4">
        <f t="shared" si="9"/>
        <v>58.64109589041096</v>
      </c>
      <c r="G119" s="4">
        <f t="shared" si="10"/>
        <v>38.56986301369863</v>
      </c>
    </row>
    <row r="120" spans="1:7" ht="15">
      <c r="A120" s="7">
        <f t="shared" si="11"/>
        <v>117</v>
      </c>
      <c r="B120" s="26" t="s">
        <v>94</v>
      </c>
      <c r="C120" s="25">
        <v>20112</v>
      </c>
      <c r="D120" s="25">
        <v>29856</v>
      </c>
      <c r="E120" s="2"/>
      <c r="F120" s="4">
        <f t="shared" si="9"/>
        <v>64.27123287671233</v>
      </c>
      <c r="G120" s="4">
        <f t="shared" si="10"/>
        <v>37.57534246575342</v>
      </c>
    </row>
    <row r="121" spans="1:7" ht="15">
      <c r="A121" s="7">
        <f t="shared" si="11"/>
        <v>118</v>
      </c>
      <c r="B121" s="26" t="s">
        <v>152</v>
      </c>
      <c r="C121" s="25">
        <v>22425</v>
      </c>
      <c r="D121" s="25">
        <v>29856</v>
      </c>
      <c r="E121" s="2"/>
      <c r="F121" s="4">
        <f t="shared" si="9"/>
        <v>57.93424657534246</v>
      </c>
      <c r="G121" s="4">
        <f t="shared" si="10"/>
        <v>37.57534246575342</v>
      </c>
    </row>
    <row r="122" spans="1:7" ht="15">
      <c r="A122" s="7">
        <f t="shared" si="11"/>
        <v>119</v>
      </c>
      <c r="B122" s="26" t="s">
        <v>110</v>
      </c>
      <c r="C122" s="25">
        <v>22428</v>
      </c>
      <c r="D122" s="25">
        <v>29856</v>
      </c>
      <c r="E122" s="2"/>
      <c r="F122" s="4">
        <f t="shared" si="9"/>
        <v>57.92602739726028</v>
      </c>
      <c r="G122" s="4">
        <f t="shared" si="10"/>
        <v>37.57534246575342</v>
      </c>
    </row>
    <row r="123" spans="1:7" ht="15">
      <c r="A123" s="7">
        <f t="shared" si="11"/>
        <v>120</v>
      </c>
      <c r="B123" s="26" t="s">
        <v>103</v>
      </c>
      <c r="C123" s="25">
        <v>20844</v>
      </c>
      <c r="D123" s="25">
        <v>29858</v>
      </c>
      <c r="E123" s="2"/>
      <c r="F123" s="4">
        <f t="shared" si="9"/>
        <v>62.26575342465753</v>
      </c>
      <c r="G123" s="4">
        <f t="shared" si="10"/>
        <v>37.56986301369863</v>
      </c>
    </row>
    <row r="124" spans="1:7" ht="15">
      <c r="A124" s="7">
        <f t="shared" si="11"/>
        <v>121</v>
      </c>
      <c r="B124" s="26" t="s">
        <v>111</v>
      </c>
      <c r="C124" s="25">
        <v>22285</v>
      </c>
      <c r="D124" s="25">
        <v>29869</v>
      </c>
      <c r="E124" s="2"/>
      <c r="F124" s="4">
        <f t="shared" si="9"/>
        <v>58.31780821917808</v>
      </c>
      <c r="G124" s="4">
        <f t="shared" si="10"/>
        <v>37.53972602739726</v>
      </c>
    </row>
    <row r="125" spans="1:7" ht="15">
      <c r="A125" s="7">
        <f t="shared" si="11"/>
        <v>122</v>
      </c>
      <c r="B125" s="26" t="s">
        <v>112</v>
      </c>
      <c r="C125" s="25">
        <v>22918</v>
      </c>
      <c r="D125" s="25">
        <v>30223</v>
      </c>
      <c r="E125" s="2"/>
      <c r="F125" s="4">
        <f t="shared" si="9"/>
        <v>56.583561643835615</v>
      </c>
      <c r="G125" s="4">
        <f t="shared" si="10"/>
        <v>36.56986301369863</v>
      </c>
    </row>
    <row r="126" spans="1:7" ht="15">
      <c r="A126" s="7">
        <f t="shared" si="11"/>
        <v>123</v>
      </c>
      <c r="B126" s="26" t="s">
        <v>116</v>
      </c>
      <c r="C126" s="25">
        <v>23031</v>
      </c>
      <c r="D126" s="25">
        <v>30588</v>
      </c>
      <c r="E126" s="2"/>
      <c r="F126" s="4">
        <f t="shared" si="9"/>
        <v>56.273972602739725</v>
      </c>
      <c r="G126" s="4">
        <f t="shared" si="10"/>
        <v>35.56986301369863</v>
      </c>
    </row>
    <row r="127" spans="1:7" ht="15">
      <c r="A127" s="7">
        <f t="shared" si="11"/>
        <v>124</v>
      </c>
      <c r="B127" s="26" t="s">
        <v>114</v>
      </c>
      <c r="C127" s="25">
        <v>23152</v>
      </c>
      <c r="D127" s="25">
        <v>30588</v>
      </c>
      <c r="E127" s="2"/>
      <c r="F127" s="4">
        <f t="shared" si="9"/>
        <v>55.942465753424656</v>
      </c>
      <c r="G127" s="4">
        <f t="shared" si="10"/>
        <v>35.56986301369863</v>
      </c>
    </row>
    <row r="128" spans="1:7" ht="15">
      <c r="A128" s="7">
        <f t="shared" si="11"/>
        <v>125</v>
      </c>
      <c r="B128" s="26" t="s">
        <v>115</v>
      </c>
      <c r="C128" s="25">
        <v>23230</v>
      </c>
      <c r="D128" s="25">
        <v>30588</v>
      </c>
      <c r="E128" s="2"/>
      <c r="F128" s="4">
        <f t="shared" si="9"/>
        <v>55.728767123287675</v>
      </c>
      <c r="G128" s="4">
        <f t="shared" si="10"/>
        <v>35.56986301369863</v>
      </c>
    </row>
    <row r="129" spans="1:7" ht="15">
      <c r="A129" s="7">
        <f t="shared" si="11"/>
        <v>126</v>
      </c>
      <c r="B129" s="26" t="s">
        <v>120</v>
      </c>
      <c r="C129" s="25">
        <v>23801</v>
      </c>
      <c r="D129" s="25">
        <v>31319</v>
      </c>
      <c r="E129" s="2"/>
      <c r="F129" s="4">
        <f t="shared" si="9"/>
        <v>54.16438356164384</v>
      </c>
      <c r="G129" s="4">
        <f t="shared" si="10"/>
        <v>33.56712328767123</v>
      </c>
    </row>
    <row r="130" spans="1:7" ht="15">
      <c r="A130" s="7">
        <f t="shared" si="11"/>
        <v>127</v>
      </c>
      <c r="B130" s="26" t="s">
        <v>146</v>
      </c>
      <c r="C130" s="25">
        <v>24241</v>
      </c>
      <c r="D130" s="25">
        <v>31684</v>
      </c>
      <c r="E130" s="2"/>
      <c r="F130" s="4">
        <f t="shared" si="9"/>
        <v>52.95890410958904</v>
      </c>
      <c r="G130" s="4">
        <f t="shared" si="10"/>
        <v>32.56712328767123</v>
      </c>
    </row>
    <row r="131" spans="1:7" ht="15">
      <c r="A131" s="7">
        <f t="shared" si="11"/>
        <v>128</v>
      </c>
      <c r="B131" s="27" t="s">
        <v>107</v>
      </c>
      <c r="C131" s="25">
        <v>21914</v>
      </c>
      <c r="D131" s="25">
        <v>32072</v>
      </c>
      <c r="E131" s="2"/>
      <c r="F131" s="4">
        <f t="shared" si="9"/>
        <v>59.33424657534247</v>
      </c>
      <c r="G131" s="4">
        <f t="shared" si="10"/>
        <v>31.504109589041096</v>
      </c>
    </row>
    <row r="132" spans="1:7" ht="15">
      <c r="A132" s="7">
        <f t="shared" si="11"/>
        <v>129</v>
      </c>
      <c r="B132" s="26" t="s">
        <v>147</v>
      </c>
      <c r="C132" s="25">
        <v>25502</v>
      </c>
      <c r="D132" s="25">
        <v>32780</v>
      </c>
      <c r="E132" s="2"/>
      <c r="F132" s="4">
        <f aca="true" t="shared" si="12" ref="F132:F146">($D$1-C132)/365</f>
        <v>49.50410958904109</v>
      </c>
      <c r="G132" s="4">
        <f aca="true" t="shared" si="13" ref="G132:G146">($D$1-D132)/365</f>
        <v>29.564383561643837</v>
      </c>
    </row>
    <row r="133" spans="1:7" ht="15">
      <c r="A133" s="7">
        <f aca="true" t="shared" si="14" ref="A133:A146">A132+1</f>
        <v>130</v>
      </c>
      <c r="B133" s="26" t="s">
        <v>117</v>
      </c>
      <c r="C133" s="25">
        <v>23322</v>
      </c>
      <c r="D133" s="25">
        <v>33510</v>
      </c>
      <c r="E133" s="2"/>
      <c r="F133" s="4">
        <f t="shared" si="12"/>
        <v>55.47671232876712</v>
      </c>
      <c r="G133" s="4">
        <f t="shared" si="13"/>
        <v>27.564383561643837</v>
      </c>
    </row>
    <row r="134" spans="1:7" ht="15">
      <c r="A134" s="7">
        <f t="shared" si="14"/>
        <v>131</v>
      </c>
      <c r="B134" s="26" t="s">
        <v>119</v>
      </c>
      <c r="C134" s="25">
        <v>23690</v>
      </c>
      <c r="D134" s="25">
        <v>33510</v>
      </c>
      <c r="E134" s="2"/>
      <c r="F134" s="4">
        <f t="shared" si="12"/>
        <v>54.46849315068493</v>
      </c>
      <c r="G134" s="4">
        <f t="shared" si="13"/>
        <v>27.564383561643837</v>
      </c>
    </row>
    <row r="135" spans="1:7" ht="15">
      <c r="A135" s="7">
        <f t="shared" si="14"/>
        <v>132</v>
      </c>
      <c r="B135" s="26" t="s">
        <v>124</v>
      </c>
      <c r="C135" s="25">
        <v>26301</v>
      </c>
      <c r="D135" s="25">
        <v>33876</v>
      </c>
      <c r="E135" s="2"/>
      <c r="F135" s="4">
        <f t="shared" si="12"/>
        <v>47.31506849315068</v>
      </c>
      <c r="G135" s="4">
        <f t="shared" si="13"/>
        <v>26.561643835616437</v>
      </c>
    </row>
    <row r="136" spans="1:7" ht="15">
      <c r="A136" s="7">
        <f t="shared" si="14"/>
        <v>133</v>
      </c>
      <c r="B136" s="26" t="s">
        <v>113</v>
      </c>
      <c r="C136" s="25">
        <v>22842</v>
      </c>
      <c r="D136" s="25">
        <v>34241</v>
      </c>
      <c r="E136" s="2"/>
      <c r="F136" s="4">
        <f t="shared" si="12"/>
        <v>56.79178082191781</v>
      </c>
      <c r="G136" s="4">
        <f t="shared" si="13"/>
        <v>25.561643835616437</v>
      </c>
    </row>
    <row r="137" spans="1:7" ht="15">
      <c r="A137" s="7">
        <f t="shared" si="14"/>
        <v>134</v>
      </c>
      <c r="B137" s="26" t="s">
        <v>128</v>
      </c>
      <c r="C137" s="25">
        <v>27675</v>
      </c>
      <c r="D137" s="25">
        <v>34971</v>
      </c>
      <c r="E137" s="2"/>
      <c r="F137" s="4">
        <f t="shared" si="12"/>
        <v>43.55068493150685</v>
      </c>
      <c r="G137" s="4">
        <f t="shared" si="13"/>
        <v>23.561643835616437</v>
      </c>
    </row>
    <row r="138" spans="1:7" ht="15">
      <c r="A138" s="7">
        <f t="shared" si="14"/>
        <v>135</v>
      </c>
      <c r="B138" s="26" t="s">
        <v>121</v>
      </c>
      <c r="C138" s="25">
        <v>25124</v>
      </c>
      <c r="D138" s="25">
        <v>35337</v>
      </c>
      <c r="E138" s="2"/>
      <c r="F138" s="4">
        <f t="shared" si="12"/>
        <v>50.53972602739726</v>
      </c>
      <c r="G138" s="4">
        <f t="shared" si="13"/>
        <v>22.55890410958904</v>
      </c>
    </row>
    <row r="139" spans="1:7" ht="15">
      <c r="A139" s="7">
        <f t="shared" si="14"/>
        <v>136</v>
      </c>
      <c r="B139" s="26" t="s">
        <v>125</v>
      </c>
      <c r="C139" s="25">
        <v>27268</v>
      </c>
      <c r="D139" s="25">
        <v>35337</v>
      </c>
      <c r="E139" s="2"/>
      <c r="F139" s="4">
        <f t="shared" si="12"/>
        <v>44.66575342465753</v>
      </c>
      <c r="G139" s="4">
        <f t="shared" si="13"/>
        <v>22.55890410958904</v>
      </c>
    </row>
    <row r="140" spans="1:7" ht="15">
      <c r="A140" s="7">
        <f t="shared" si="14"/>
        <v>137</v>
      </c>
      <c r="B140" s="26" t="s">
        <v>91</v>
      </c>
      <c r="C140" s="25">
        <v>19405</v>
      </c>
      <c r="D140" s="25">
        <v>36067</v>
      </c>
      <c r="E140" s="2"/>
      <c r="F140" s="4">
        <f t="shared" si="12"/>
        <v>66.20821917808219</v>
      </c>
      <c r="G140" s="4">
        <f t="shared" si="13"/>
        <v>20.55890410958904</v>
      </c>
    </row>
    <row r="141" spans="1:7" ht="15">
      <c r="A141" s="7">
        <f t="shared" si="14"/>
        <v>138</v>
      </c>
      <c r="B141" s="26" t="s">
        <v>122</v>
      </c>
      <c r="C141" s="25">
        <v>25168</v>
      </c>
      <c r="D141" s="25">
        <v>36067</v>
      </c>
      <c r="E141" s="2"/>
      <c r="F141" s="4">
        <f t="shared" si="12"/>
        <v>50.41917808219178</v>
      </c>
      <c r="G141" s="4">
        <f t="shared" si="13"/>
        <v>20.55890410958904</v>
      </c>
    </row>
    <row r="142" spans="1:7" ht="15">
      <c r="A142" s="7">
        <f t="shared" si="14"/>
        <v>139</v>
      </c>
      <c r="B142" s="26" t="s">
        <v>123</v>
      </c>
      <c r="C142" s="25">
        <v>25952</v>
      </c>
      <c r="D142" s="25">
        <v>37892</v>
      </c>
      <c r="E142" s="2"/>
      <c r="F142" s="4">
        <f t="shared" si="12"/>
        <v>48.271232876712325</v>
      </c>
      <c r="G142" s="4">
        <f t="shared" si="13"/>
        <v>15.558904109589042</v>
      </c>
    </row>
    <row r="143" spans="1:7" ht="15">
      <c r="A143" s="7">
        <f t="shared" si="14"/>
        <v>140</v>
      </c>
      <c r="B143" s="26" t="s">
        <v>126</v>
      </c>
      <c r="C143" s="25">
        <v>27266</v>
      </c>
      <c r="D143" s="25">
        <v>37892</v>
      </c>
      <c r="E143" s="2"/>
      <c r="F143" s="4">
        <f t="shared" si="12"/>
        <v>44.67123287671233</v>
      </c>
      <c r="G143" s="4">
        <f t="shared" si="13"/>
        <v>15.558904109589042</v>
      </c>
    </row>
    <row r="144" spans="1:7" ht="15">
      <c r="A144" s="7">
        <f t="shared" si="14"/>
        <v>141</v>
      </c>
      <c r="B144" s="26" t="s">
        <v>127</v>
      </c>
      <c r="C144" s="25">
        <v>27241</v>
      </c>
      <c r="D144" s="25">
        <v>40085</v>
      </c>
      <c r="E144" s="2"/>
      <c r="F144" s="4">
        <f t="shared" si="12"/>
        <v>44.73972602739726</v>
      </c>
      <c r="G144" s="4">
        <f t="shared" si="13"/>
        <v>9.550684931506849</v>
      </c>
    </row>
    <row r="145" spans="1:7" ht="15">
      <c r="A145" s="7">
        <f t="shared" si="14"/>
        <v>142</v>
      </c>
      <c r="B145" s="26" t="s">
        <v>129</v>
      </c>
      <c r="C145" s="25">
        <v>30491</v>
      </c>
      <c r="D145" s="25">
        <v>40085</v>
      </c>
      <c r="E145" s="2"/>
      <c r="F145" s="4">
        <f t="shared" si="12"/>
        <v>35.83561643835616</v>
      </c>
      <c r="G145" s="4">
        <f t="shared" si="13"/>
        <v>9.550684931506849</v>
      </c>
    </row>
    <row r="146" spans="1:7" ht="15">
      <c r="A146" s="7">
        <f t="shared" si="14"/>
        <v>143</v>
      </c>
      <c r="B146" s="26" t="s">
        <v>118</v>
      </c>
      <c r="C146" s="25">
        <v>23124</v>
      </c>
      <c r="D146" s="25">
        <v>43007</v>
      </c>
      <c r="E146" s="2"/>
      <c r="F146" s="4">
        <f t="shared" si="12"/>
        <v>56.01917808219178</v>
      </c>
      <c r="G146" s="4">
        <f t="shared" si="13"/>
        <v>1.5452054794520549</v>
      </c>
    </row>
    <row r="147" spans="2:7" ht="15">
      <c r="B147" s="28" t="s">
        <v>138</v>
      </c>
      <c r="C147" s="25"/>
      <c r="D147" s="24"/>
      <c r="E147" s="2"/>
      <c r="F147" s="4">
        <f>SUM(F4:F146)/ROWS(B4:B146)</f>
        <v>72.66161509723153</v>
      </c>
      <c r="G147" s="4">
        <f>SUM(G4:G146)/ROWS(C4:C146)</f>
        <v>52.18873455311806</v>
      </c>
    </row>
    <row r="150" spans="3:7" ht="33" customHeight="1">
      <c r="C150" s="54" t="s">
        <v>166</v>
      </c>
      <c r="D150" s="55"/>
      <c r="E150" s="36" t="s">
        <v>154</v>
      </c>
      <c r="F150" s="37" t="s">
        <v>164</v>
      </c>
      <c r="G150" s="37" t="s">
        <v>165</v>
      </c>
    </row>
    <row r="151" spans="3:7" ht="15">
      <c r="C151" s="52" t="s">
        <v>158</v>
      </c>
      <c r="D151" s="53"/>
      <c r="E151" s="12">
        <f>COUNTIF(F4:F146,"&gt;81")</f>
        <v>41</v>
      </c>
      <c r="F151" s="13">
        <f>SUMIF(F4:F146,"&gt;81")/E151</f>
        <v>86.1852990310725</v>
      </c>
      <c r="G151" s="14">
        <f>E151/$E$158</f>
        <v>0.2867132867132867</v>
      </c>
    </row>
    <row r="152" spans="3:7" ht="15">
      <c r="C152" s="52" t="s">
        <v>155</v>
      </c>
      <c r="D152" s="53"/>
      <c r="E152" s="38">
        <f>_xlfn.COUNTIFS(F4:F146,"&gt;76",F4:F146,"&lt;81")</f>
        <v>30</v>
      </c>
      <c r="F152" s="39">
        <f>_xlfn.AVERAGEIFS(F4:F146,F4:F146,"&gt;76",F4:F146,"&lt;81")</f>
        <v>78.6454794520548</v>
      </c>
      <c r="G152" s="14">
        <f aca="true" t="shared" si="15" ref="G152:G158">E152/$E$158</f>
        <v>0.2097902097902098</v>
      </c>
    </row>
    <row r="153" spans="3:7" ht="15">
      <c r="C153" s="52" t="s">
        <v>156</v>
      </c>
      <c r="D153" s="53"/>
      <c r="E153" s="17">
        <f>_xlfn.COUNTIFS(F4:F146,"&gt;71",F4:F146,"&lt;76")</f>
        <v>15</v>
      </c>
      <c r="F153" s="18">
        <f>_xlfn.AVERAGEIFS(F4:F146,F4:F146,"&gt;71",F4:F146,"&lt;75")</f>
        <v>73.60747198007472</v>
      </c>
      <c r="G153" s="14">
        <f t="shared" si="15"/>
        <v>0.1048951048951049</v>
      </c>
    </row>
    <row r="154" spans="3:7" ht="15">
      <c r="C154" s="52" t="s">
        <v>157</v>
      </c>
      <c r="D154" s="53"/>
      <c r="E154" s="38">
        <f>_xlfn.COUNTIFS(F4:F146,"&gt;61",F4:F146,"&lt;71")</f>
        <v>28</v>
      </c>
      <c r="F154" s="39">
        <f>_xlfn.AVERAGEIFS(F4:F146,F4:F146,"&gt;61",F4:F146,"&lt;71")</f>
        <v>65.70714285714284</v>
      </c>
      <c r="G154" s="14">
        <f t="shared" si="15"/>
        <v>0.1958041958041958</v>
      </c>
    </row>
    <row r="155" spans="3:7" ht="15">
      <c r="C155" s="52" t="s">
        <v>159</v>
      </c>
      <c r="D155" s="53"/>
      <c r="E155" s="17">
        <f>_xlfn.COUNTIFS(F4:F146,"&gt;51",F4:F146,"&lt;61")</f>
        <v>19</v>
      </c>
      <c r="F155" s="18">
        <f>_xlfn.AVERAGEIFS(F4:F146,F4:F146,"&gt;51",F4:F146,"&lt;61")</f>
        <v>57.17707281903388</v>
      </c>
      <c r="G155" s="14">
        <f t="shared" si="15"/>
        <v>0.13286713286713286</v>
      </c>
    </row>
    <row r="156" spans="3:7" ht="15">
      <c r="C156" s="52" t="s">
        <v>160</v>
      </c>
      <c r="D156" s="53"/>
      <c r="E156" s="38">
        <f>_xlfn.COUNTIFS(F4:F146,"&gt;41",F4:F146,"&lt;51")</f>
        <v>9</v>
      </c>
      <c r="F156" s="39">
        <f>_xlfn.AVERAGEIFS(F4:F146,F4:F146,"&gt;41",F4:F146,"&lt;51")</f>
        <v>47.075190258751896</v>
      </c>
      <c r="G156" s="14">
        <f t="shared" si="15"/>
        <v>0.06293706293706294</v>
      </c>
    </row>
    <row r="157" spans="3:7" ht="15">
      <c r="C157" s="52" t="s">
        <v>161</v>
      </c>
      <c r="D157" s="53"/>
      <c r="E157" s="17">
        <f>_xlfn.COUNTIFS(F4:F146,"&gt;31",F4:F146,"&lt;41")</f>
        <v>1</v>
      </c>
      <c r="F157" s="18">
        <f>_xlfn.AVERAGEIFS(F4:F146,F4:F146,"&gt;31",F4:F146,"&lt;41")</f>
        <v>35.83561643835616</v>
      </c>
      <c r="G157" s="14">
        <f t="shared" si="15"/>
        <v>0.006993006993006993</v>
      </c>
    </row>
    <row r="158" spans="3:7" ht="15">
      <c r="C158" s="1"/>
      <c r="E158" s="19">
        <f>SUM(E151:E157)</f>
        <v>143</v>
      </c>
      <c r="F158" s="18">
        <f>AVERAGE(F4:F146)</f>
        <v>72.66161509723153</v>
      </c>
      <c r="G158" s="14">
        <f t="shared" si="15"/>
        <v>1</v>
      </c>
    </row>
  </sheetData>
  <sheetProtection sheet="1"/>
  <mergeCells count="8">
    <mergeCell ref="C156:D156"/>
    <mergeCell ref="C157:D157"/>
    <mergeCell ref="C150:D150"/>
    <mergeCell ref="C151:D151"/>
    <mergeCell ref="C152:D152"/>
    <mergeCell ref="C153:D153"/>
    <mergeCell ref="C154:D154"/>
    <mergeCell ref="C155:D15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cesgia</dc:creator>
  <cp:keywords/>
  <dc:description/>
  <cp:lastModifiedBy>Bologna2-Eco</cp:lastModifiedBy>
  <cp:lastPrinted>2019-02-03T22:11:47Z</cp:lastPrinted>
  <dcterms:created xsi:type="dcterms:W3CDTF">2019-01-21T12:49:57Z</dcterms:created>
  <dcterms:modified xsi:type="dcterms:W3CDTF">2019-04-16T08:09:30Z</dcterms:modified>
  <cp:category/>
  <cp:version/>
  <cp:contentType/>
  <cp:contentStatus/>
</cp:coreProperties>
</file>